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sap0005\storage_srap$\gted\Projetos em andamento\Fiscalização - DPF.OPE.AP\"/>
    </mc:Choice>
  </mc:AlternateContent>
  <xr:revisionPtr revIDLastSave="0" documentId="13_ncr:1_{307BEE51-2A32-4EC3-B200-E6EF8F4C2A26}" xr6:coauthVersionLast="47" xr6:coauthVersionMax="47" xr10:uidLastSave="{00000000-0000-0000-0000-000000000000}"/>
  <bookViews>
    <workbookView xWindow="-90" yWindow="-90" windowWidth="28980" windowHeight="15780" tabRatio="788" xr2:uid="{644752A0-827C-4D76-B8E9-5755DE61A9AB}"/>
  </bookViews>
  <sheets>
    <sheet name="Resumo" sheetId="1" r:id="rId1"/>
    <sheet name="P01" sheetId="13" r:id="rId2"/>
    <sheet name="P02" sheetId="12" r:id="rId3"/>
    <sheet name="P03" sheetId="15" r:id="rId4"/>
    <sheet name="P04" sheetId="16" r:id="rId5"/>
    <sheet name="P05" sheetId="10" r:id="rId6"/>
    <sheet name="P06" sheetId="17" r:id="rId7"/>
    <sheet name="BDI" sheetId="18" r:id="rId8"/>
    <sheet name="Cronograma Físico-Financeiro" sheetId="19" r:id="rId9"/>
    <sheet name="Curva ABC - Produtos" sheetId="20" r:id="rId10"/>
    <sheet name="Curva ABC - Serviços" sheetId="21" r:id="rId11"/>
    <sheet name="Curva ABC - Insumos" sheetId="23" r:id="rId12"/>
  </sheets>
  <externalReferences>
    <externalReference r:id="rId13"/>
  </externalReferences>
  <definedNames>
    <definedName name="_xlnm.Print_Area" localSheetId="7">BDI!$A$1:$E$28</definedName>
    <definedName name="_xlnm.Print_Area" localSheetId="8">'Cronograma Físico-Financeiro'!$A$1:$AH$25</definedName>
    <definedName name="_xlnm.Print_Area" localSheetId="9">'Curva ABC - Produtos'!$A$1:$G$20</definedName>
    <definedName name="_xlnm.Print_Area" localSheetId="0">Resumo!$A$1:$G$20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9" l="1"/>
  <c r="K12" i="19"/>
  <c r="L12" i="19"/>
  <c r="M12" i="19"/>
  <c r="N12" i="19"/>
  <c r="O12" i="19"/>
  <c r="P12" i="19"/>
  <c r="Q12" i="19"/>
  <c r="R12" i="19"/>
  <c r="S12" i="19"/>
  <c r="T12" i="19"/>
  <c r="U12" i="19"/>
  <c r="V12" i="19"/>
  <c r="W12" i="19"/>
  <c r="X12" i="19"/>
  <c r="Y12" i="19"/>
  <c r="Z12" i="19"/>
  <c r="AA12" i="19"/>
  <c r="AB12" i="19"/>
  <c r="AC12" i="19"/>
  <c r="AD12" i="19"/>
  <c r="AE12" i="19"/>
  <c r="AF12" i="19"/>
  <c r="AG12" i="19"/>
  <c r="J12" i="19"/>
  <c r="M25" i="23"/>
  <c r="J9" i="21"/>
  <c r="J8" i="21"/>
  <c r="H12" i="21"/>
  <c r="G6" i="21"/>
  <c r="H6" i="21" s="1"/>
  <c r="G18" i="1"/>
  <c r="H7" i="21"/>
  <c r="H8" i="21"/>
  <c r="H10" i="21"/>
  <c r="G9" i="21"/>
  <c r="H9" i="21" s="1"/>
  <c r="H5" i="21"/>
  <c r="F13" i="1"/>
  <c r="F16" i="20"/>
  <c r="X19" i="19"/>
  <c r="Y19" i="19"/>
  <c r="Z19" i="19"/>
  <c r="AA19" i="19"/>
  <c r="AB19" i="19"/>
  <c r="AC19" i="19"/>
  <c r="AD19" i="19"/>
  <c r="X20" i="19"/>
  <c r="Y20" i="19"/>
  <c r="Z20" i="19"/>
  <c r="AA20" i="19"/>
  <c r="AB20" i="19"/>
  <c r="AC20" i="19"/>
  <c r="AD20" i="19"/>
  <c r="AE20" i="19"/>
  <c r="AF20" i="19"/>
  <c r="AG20" i="19"/>
  <c r="J16" i="19"/>
  <c r="F19" i="1"/>
  <c r="I10" i="21" l="1"/>
  <c r="J10" i="21"/>
  <c r="I8" i="21"/>
  <c r="I9" i="21"/>
  <c r="I6" i="21"/>
  <c r="J15" i="13" l="1"/>
  <c r="J5" i="21" l="1"/>
  <c r="I5" i="21"/>
  <c r="J6" i="21"/>
  <c r="J7" i="21"/>
  <c r="I7" i="21" l="1"/>
  <c r="F21" i="19"/>
  <c r="F19" i="19"/>
  <c r="F17" i="19"/>
  <c r="F13" i="19"/>
  <c r="F11" i="19"/>
  <c r="AH15" i="19" l="1"/>
  <c r="J15" i="17" l="1"/>
  <c r="J14" i="17"/>
  <c r="J16" i="17" s="1"/>
  <c r="J14" i="16"/>
  <c r="J15" i="16" s="1"/>
  <c r="J14" i="15"/>
  <c r="J16" i="15" s="1"/>
  <c r="J14" i="13"/>
  <c r="J14" i="12"/>
  <c r="J15" i="12" s="1"/>
  <c r="J14" i="10"/>
  <c r="J15" i="10" s="1"/>
  <c r="J16" i="13" l="1"/>
  <c r="C23" i="18"/>
  <c r="G16" i="20" s="1"/>
  <c r="J16" i="16" l="1"/>
  <c r="J17" i="16" s="1"/>
  <c r="G19" i="1"/>
  <c r="H24" i="19" s="1"/>
  <c r="J17" i="13"/>
  <c r="J18" i="13" s="1"/>
  <c r="J17" i="17"/>
  <c r="J18" i="17" s="1"/>
  <c r="J16" i="12"/>
  <c r="J17" i="12" s="1"/>
  <c r="J16" i="10"/>
  <c r="J17" i="10" s="1"/>
  <c r="J17" i="15"/>
  <c r="J18" i="15" s="1"/>
  <c r="F18" i="1" l="1"/>
  <c r="H22" i="19" s="1"/>
  <c r="F14" i="20"/>
  <c r="G14" i="20" s="1"/>
  <c r="F17" i="1"/>
  <c r="G17" i="1" s="1"/>
  <c r="H20" i="19" s="1"/>
  <c r="F15" i="20"/>
  <c r="G15" i="20" s="1"/>
  <c r="F14" i="1"/>
  <c r="G14" i="1" s="1"/>
  <c r="H14" i="19" s="1"/>
  <c r="F17" i="20"/>
  <c r="G17" i="20" s="1"/>
  <c r="F16" i="1"/>
  <c r="G16" i="1" s="1"/>
  <c r="H18" i="19" s="1"/>
  <c r="F18" i="20"/>
  <c r="G18" i="20" s="1"/>
  <c r="F15" i="1"/>
  <c r="G15" i="1" s="1"/>
  <c r="H16" i="19" s="1"/>
  <c r="AH16" i="19" s="1"/>
  <c r="F19" i="20"/>
  <c r="G19" i="20" s="1"/>
  <c r="G13" i="1"/>
  <c r="H12" i="19" s="1"/>
  <c r="F13" i="20"/>
  <c r="G13" i="20" s="1"/>
  <c r="T11" i="19" l="1"/>
  <c r="R11" i="19"/>
  <c r="L11" i="19"/>
  <c r="W11" i="19"/>
  <c r="AE11" i="19"/>
  <c r="X11" i="19"/>
  <c r="Y11" i="19"/>
  <c r="AG11" i="19"/>
  <c r="J11" i="19"/>
  <c r="S11" i="19"/>
  <c r="AA11" i="19"/>
  <c r="AF19" i="19"/>
  <c r="AG19" i="19"/>
  <c r="P11" i="19"/>
  <c r="AF11" i="19"/>
  <c r="Q11" i="19"/>
  <c r="Z11" i="19"/>
  <c r="H25" i="19"/>
  <c r="K11" i="19"/>
  <c r="M11" i="19"/>
  <c r="U11" i="19"/>
  <c r="AC11" i="19"/>
  <c r="N11" i="19"/>
  <c r="V11" i="19"/>
  <c r="AD11" i="19"/>
  <c r="O11" i="19"/>
  <c r="AB11" i="19"/>
  <c r="G20" i="1"/>
  <c r="H13" i="1" s="1"/>
  <c r="G20" i="20"/>
  <c r="H13" i="20" s="1"/>
  <c r="AE19" i="19" l="1"/>
  <c r="AH19" i="19" s="1"/>
  <c r="AH20" i="19"/>
  <c r="AH11" i="19"/>
  <c r="AH12" i="19"/>
  <c r="I15" i="19"/>
  <c r="I17" i="19"/>
  <c r="I13" i="19"/>
  <c r="I11" i="19"/>
  <c r="I23" i="19"/>
  <c r="I19" i="19"/>
  <c r="I21" i="19"/>
  <c r="AH18" i="19"/>
  <c r="AH17" i="19"/>
  <c r="H19" i="20"/>
  <c r="H15" i="20"/>
  <c r="H17" i="20"/>
  <c r="H18" i="20"/>
  <c r="H14" i="20"/>
  <c r="H16" i="20"/>
  <c r="H18" i="1"/>
  <c r="H16" i="1"/>
  <c r="H15" i="1"/>
  <c r="H19" i="1"/>
  <c r="H17" i="1"/>
  <c r="H14" i="1"/>
</calcChain>
</file>

<file path=xl/sharedStrings.xml><?xml version="1.0" encoding="utf-8"?>
<sst xmlns="http://schemas.openxmlformats.org/spreadsheetml/2006/main" count="670" uniqueCount="301">
  <si>
    <t>POLÍCIA FEDERAL</t>
  </si>
  <si>
    <t xml:space="preserve">RESUMO DO ORÇAMENTO PROPOSTO </t>
  </si>
  <si>
    <t>Prazo:</t>
  </si>
  <si>
    <t>Mês/Ano Ref.:</t>
  </si>
  <si>
    <t>PRODUTOS</t>
  </si>
  <si>
    <t>DESCRIÇÃO</t>
  </si>
  <si>
    <t>FREQUENCIA</t>
  </si>
  <si>
    <t>UNIDADE</t>
  </si>
  <si>
    <t>QTDE /   PRAZO</t>
  </si>
  <si>
    <t>VALORES - R$</t>
  </si>
  <si>
    <t>UNITÁRIO</t>
  </si>
  <si>
    <t>TOTAL</t>
  </si>
  <si>
    <t>01</t>
  </si>
  <si>
    <r>
      <rPr>
        <u/>
        <sz val="11"/>
        <color rgb="FF000000"/>
        <rFont val="Times New Roman"/>
      </rPr>
      <t>PRODUTO 01</t>
    </r>
    <r>
      <rPr>
        <sz val="11"/>
        <color rgb="FF000000"/>
        <rFont val="Times New Roman"/>
      </rPr>
      <t xml:space="preserve"> - Coordenação-Geral, Acompanhamento Técnico, Ambiental e Controle de Obra</t>
    </r>
  </si>
  <si>
    <t>Mensal</t>
  </si>
  <si>
    <t>Relatório</t>
  </si>
  <si>
    <t>02</t>
  </si>
  <si>
    <r>
      <rPr>
        <u/>
        <sz val="11"/>
        <color rgb="FF000000"/>
        <rFont val="Times New Roman"/>
      </rPr>
      <t>PRODUTO 02</t>
    </r>
    <r>
      <rPr>
        <sz val="11"/>
        <color rgb="FF000000"/>
        <rFont val="Times New Roman"/>
      </rPr>
      <t xml:space="preserve"> - Apoio à Fiscalização para emissão de Parecer Técnico - Engenharia Elétrica</t>
    </r>
  </si>
  <si>
    <t>Por Demanda</t>
  </si>
  <si>
    <t>03</t>
  </si>
  <si>
    <t>04</t>
  </si>
  <si>
    <t>m² - Relatório</t>
  </si>
  <si>
    <t>05</t>
  </si>
  <si>
    <t>06</t>
  </si>
  <si>
    <t>07</t>
  </si>
  <si>
    <t>und - Relatório</t>
  </si>
  <si>
    <t>und</t>
  </si>
  <si>
    <t>TOTAL DO ORÇAMENTO PROPOSTO</t>
  </si>
  <si>
    <t>COMPOSIÇÃO DO ORÇAMENTO REFERENCIAL - PRODUTO 01</t>
  </si>
  <si>
    <t>Coordenação-Geral, Acompanhamento Técnico, Ambiental e Controle de Obra</t>
  </si>
  <si>
    <t>OBJETO:</t>
  </si>
  <si>
    <t>MÊS/ANO-BASE:</t>
  </si>
  <si>
    <t>Código</t>
  </si>
  <si>
    <t>Banco</t>
  </si>
  <si>
    <t>Descrição</t>
  </si>
  <si>
    <t>Und</t>
  </si>
  <si>
    <t>Quant.</t>
  </si>
  <si>
    <t>Valor Unit</t>
  </si>
  <si>
    <t>Total</t>
  </si>
  <si>
    <t>Composição</t>
  </si>
  <si>
    <t>Próprio</t>
  </si>
  <si>
    <t>Composição Auxiliar</t>
  </si>
  <si>
    <t>SINAPI</t>
  </si>
  <si>
    <t>ENGENHEIRO CIVIL SENIOR COM ENCARGOS COMPLEMENTARES</t>
  </si>
  <si>
    <t>mês</t>
  </si>
  <si>
    <t>TÉCNICO DE EDIFICAÇÕES COM ENCARGOS COMPLEMENTARES</t>
  </si>
  <si>
    <t>Total sem BDI</t>
  </si>
  <si>
    <t>Total do BDI</t>
  </si>
  <si>
    <t>Total Geral</t>
  </si>
  <si>
    <t>COMPOSIÇÃO DO ORÇAMENTO REFERENCIAL - PRODUTO 02</t>
  </si>
  <si>
    <t>Apoio à Fiscalização para emissão de Parecer - Engenharia Elétrica</t>
  </si>
  <si>
    <t>H</t>
  </si>
  <si>
    <t>COMPOSIÇÃO DO ORÇAMENTO REFERENCIAL - PRODUTO 03</t>
  </si>
  <si>
    <t>COMPOSIÇÃO DO ORÇAMENTO REFERENCIAL - PRODUTO 04</t>
  </si>
  <si>
    <t>Serviços Topográficos - Verificação de locação da obra</t>
  </si>
  <si>
    <t>Total (1)</t>
  </si>
  <si>
    <t>m²</t>
  </si>
  <si>
    <t>TOPÓGRAFO COM ENCARGOS COMPLEMENTARES</t>
  </si>
  <si>
    <t>Área total (2)</t>
  </si>
  <si>
    <t>Total sem BDI [(1)/(2)]</t>
  </si>
  <si>
    <t>COMPOSIÇÃO DO ORÇAMENTO REFERENCIAL - PRODUTO 05</t>
  </si>
  <si>
    <t>Serviços Topográficos - Cálculo de Volume do Movimento de Terra (Mapa de cubação, notas de serviço etc.)</t>
  </si>
  <si>
    <t>meses</t>
  </si>
  <si>
    <t>COMPOSIÇÃO DO ORÇAMENTO REFERENCIAL - PRODUTO 06</t>
  </si>
  <si>
    <t>Acompanhamento Técnico - Engenharia Elétrica</t>
  </si>
  <si>
    <t xml:space="preserve">Controle Tecnológico de Concreto C/ Rompimento de Corpo de Prova à Compressão </t>
  </si>
  <si>
    <t>SEINFRA</t>
  </si>
  <si>
    <t>I2140</t>
  </si>
  <si>
    <t>SEINFRA/CE</t>
  </si>
  <si>
    <t>TRABALHO PROFISSIONAL</t>
  </si>
  <si>
    <t>UT</t>
  </si>
  <si>
    <t>I9071</t>
  </si>
  <si>
    <t>RESISTÊNCIA À COMPRESSÃO CORPO-DE-PROVA CILÍNDRICO DE CONCRETO E ARGAMASSA</t>
  </si>
  <si>
    <t xml:space="preserve">UN </t>
  </si>
  <si>
    <t xml:space="preserve">               POLÍCIA FEDERAL</t>
  </si>
  <si>
    <r>
      <rPr>
        <b/>
        <sz val="10"/>
        <rFont val="Times New Roman"/>
        <family val="1"/>
      </rPr>
      <t>PLANILHA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COMPOSIÇÃO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BDI</t>
    </r>
  </si>
  <si>
    <r>
      <t xml:space="preserve">Tipo de Obra/Serviço:
</t>
    </r>
    <r>
      <rPr>
        <b/>
        <sz val="10"/>
        <rFont val="Times New Roman"/>
        <family val="1"/>
      </rPr>
      <t>ENGENHARIA CONSULTIVA</t>
    </r>
  </si>
  <si>
    <r>
      <rPr>
        <sz val="10"/>
        <rFont val="Times New Roman"/>
        <family val="1"/>
      </rPr>
      <t xml:space="preserve">Desonerado:
</t>
    </r>
    <r>
      <rPr>
        <b/>
        <sz val="10"/>
        <rFont val="Times New Roman"/>
        <family val="1"/>
      </rPr>
      <t>NÃO</t>
    </r>
  </si>
  <si>
    <r>
      <rPr>
        <b/>
        <sz val="10"/>
        <rFont val="Times New Roman"/>
        <family val="1"/>
      </rPr>
      <t>Composição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BDI</t>
    </r>
    <r>
      <rPr>
        <sz val="10"/>
        <rFont val="Times New Roman"/>
        <family val="1"/>
      </rPr>
      <t xml:space="preserve"> </t>
    </r>
  </si>
  <si>
    <t>Observações:</t>
  </si>
  <si>
    <r>
      <rPr>
        <sz val="10"/>
        <rFont val="Times New Roman"/>
        <family val="1"/>
      </rPr>
      <t>Garantia e Seguro (GS)</t>
    </r>
  </si>
  <si>
    <r>
      <rPr>
        <b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-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Fórmula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adotada:
</t>
    </r>
    <r>
      <rPr>
        <sz val="10"/>
        <rFont val="Times New Roman"/>
        <family val="1"/>
      </rPr>
      <t xml:space="preserve">BDI=((1+AC+R+GS)x(1+Df)x(1+L))/(1-I)-1
</t>
    </r>
    <r>
      <rPr>
        <b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-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Tributos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adotados:
</t>
    </r>
    <r>
      <rPr>
        <sz val="10"/>
        <rFont val="Times New Roman"/>
        <family val="1"/>
      </rPr>
      <t>PIS+COFINS+ISS, sendo utilizado o percentual do PIS e CONFINS referente ao regimo não cumulativo.                                                                    *O Manual de elaboração de planilhas do TCU recomenda adotar um percentual de compensações de 20% em uma alíquota efetiva de COFINS e PIS.</t>
    </r>
  </si>
  <si>
    <r>
      <rPr>
        <sz val="10"/>
        <rFont val="Times New Roman"/>
        <family val="1"/>
      </rPr>
      <t>Risco (R)</t>
    </r>
  </si>
  <si>
    <r>
      <rPr>
        <sz val="10"/>
        <rFont val="Times New Roman"/>
        <family val="1"/>
      </rPr>
      <t>Despesas financeiras (Df)</t>
    </r>
  </si>
  <si>
    <r>
      <rPr>
        <sz val="10"/>
        <rFont val="Times New Roman"/>
        <family val="1"/>
      </rPr>
      <t>Administração Central (Ac)</t>
    </r>
  </si>
  <si>
    <r>
      <rPr>
        <sz val="10"/>
        <rFont val="Times New Roman"/>
        <family val="1"/>
      </rPr>
      <t>Lucro (L)</t>
    </r>
  </si>
  <si>
    <r>
      <rPr>
        <sz val="10"/>
        <rFont val="Times New Roman"/>
        <family val="1"/>
      </rPr>
      <t>Impostos( I)</t>
    </r>
  </si>
  <si>
    <t>6.1</t>
  </si>
  <si>
    <t>PIS 0,65% (regime cumulativo) ou
máx 1,65% (não cumulativo) *</t>
  </si>
  <si>
    <t>6.2</t>
  </si>
  <si>
    <t>COFINS 3% (regime cumulativo) ou                                           máx 7,6% (regime não cumulativo)*</t>
  </si>
  <si>
    <t>6.3</t>
  </si>
  <si>
    <t>ISS</t>
  </si>
  <si>
    <t>6.4</t>
  </si>
  <si>
    <r>
      <rPr>
        <sz val="10"/>
        <rFont val="Times New Roman"/>
        <family val="1"/>
      </rPr>
      <t>CPRB - Lei 12.546/11</t>
    </r>
  </si>
  <si>
    <t>BDI</t>
  </si>
  <si>
    <t xml:space="preserve">OBSERVAÇÕES:
</t>
  </si>
  <si>
    <r>
      <rPr>
        <b/>
        <sz val="10"/>
        <rFont val="Times New Roman"/>
        <family val="1"/>
      </rPr>
      <t>AC</t>
    </r>
    <r>
      <rPr>
        <sz val="10"/>
        <rFont val="Times New Roman"/>
        <family val="1"/>
      </rPr>
      <t xml:space="preserve"> = Taxa representativa das despesas de rateio da Administração Central
</t>
    </r>
    <r>
      <rPr>
        <b/>
        <sz val="10"/>
        <rFont val="Times New Roman"/>
        <family val="1"/>
      </rPr>
      <t>R</t>
    </r>
    <r>
      <rPr>
        <sz val="10"/>
        <rFont val="Times New Roman"/>
        <family val="1"/>
      </rPr>
      <t xml:space="preserve"> = Taxa representativa de Riscos
</t>
    </r>
    <r>
      <rPr>
        <b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= Taxa representativa de Seguros
</t>
    </r>
    <r>
      <rPr>
        <b/>
        <sz val="10"/>
        <rFont val="Times New Roman"/>
        <family val="1"/>
      </rPr>
      <t>G</t>
    </r>
    <r>
      <rPr>
        <sz val="10"/>
        <rFont val="Times New Roman"/>
        <family val="1"/>
      </rPr>
      <t xml:space="preserve"> = Taxa representativa de Garantias
</t>
    </r>
    <r>
      <rPr>
        <b/>
        <sz val="10"/>
        <rFont val="Times New Roman"/>
        <family val="1"/>
      </rPr>
      <t>DF</t>
    </r>
    <r>
      <rPr>
        <sz val="10"/>
        <rFont val="Times New Roman"/>
        <family val="1"/>
      </rPr>
      <t xml:space="preserve"> = Taxa representativa de Despesas Financeiras
</t>
    </r>
    <r>
      <rPr>
        <b/>
        <sz val="10"/>
        <rFont val="Times New Roman"/>
        <family val="1"/>
      </rPr>
      <t>L</t>
    </r>
    <r>
      <rPr>
        <sz val="10"/>
        <rFont val="Times New Roman"/>
        <family val="1"/>
      </rPr>
      <t xml:space="preserve"> = Taxa representativa do Lucro/Remuneração
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= Taxa representativa da Incidência de Tributos
(*1) CPRB (Contribuição Previdenciária sobre a Receita Bruta): Alíquota definida pela lei 12.844/2013 (*2) Fonte: Acórdão Nº 2622/2013 - TCU - Plenário</t>
    </r>
  </si>
  <si>
    <t>CRONOGRAMA FÍSICO-FINANCEIRO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</si>
  <si>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</si>
  <si>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</si>
  <si>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</si>
  <si>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</si>
  <si>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</si>
  <si>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</si>
  <si>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</si>
  <si>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</si>
  <si>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</si>
  <si>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</si>
  <si>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</si>
  <si>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</si>
  <si>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</si>
  <si>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</si>
  <si>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</si>
  <si>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</si>
  <si>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</si>
  <si>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</si>
  <si>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</si>
  <si>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</si>
  <si>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</si>
  <si>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</si>
  <si>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</si>
  <si>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</si>
  <si>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r>
      <rPr>
        <u/>
        <sz val="11"/>
        <rFont val="Times New Roman"/>
        <family val="1"/>
      </rPr>
      <t>PRODUTO 01</t>
    </r>
    <r>
      <rPr>
        <sz val="11"/>
        <rFont val="Times New Roman"/>
        <family val="1"/>
      </rPr>
      <t xml:space="preserve"> - Coordenação-Geral, Acompanhamento Técnico, Ambiental e Controle de Obra</t>
    </r>
  </si>
  <si>
    <t>% Executada</t>
  </si>
  <si>
    <t>Financeiro</t>
  </si>
  <si>
    <t>Serviço a ser realizado sob demanda</t>
  </si>
  <si>
    <r>
      <rPr>
        <u/>
        <sz val="11"/>
        <rFont val="Times New Roman"/>
        <family val="1"/>
      </rPr>
      <t>PRODUTO 02</t>
    </r>
    <r>
      <rPr>
        <sz val="11"/>
        <rFont val="Times New Roman"/>
        <family val="1"/>
      </rPr>
      <t xml:space="preserve"> - Apoio à Fiscalização para emissão de Parecer Técnico - Engenharia Elétrica</t>
    </r>
  </si>
  <si>
    <t>CURVA ABC DOS PRODUTOS</t>
  </si>
  <si>
    <t>Obra</t>
  </si>
  <si>
    <t>Bancos</t>
  </si>
  <si>
    <t>B.D.I.</t>
  </si>
  <si>
    <t>Encargos Sociais</t>
  </si>
  <si>
    <t>NaoDesonerado: 0,00%</t>
  </si>
  <si>
    <t>Curva ABC de Serviços</t>
  </si>
  <si>
    <t>Tipo</t>
  </si>
  <si>
    <t>Valor  Unit</t>
  </si>
  <si>
    <t>Peso (%)</t>
  </si>
  <si>
    <t>Peso Acumulado (%)</t>
  </si>
  <si>
    <t>SEDI - SERVIÇOS DIVERSOS</t>
  </si>
  <si>
    <t>UND</t>
  </si>
  <si>
    <t>PRÓPRIO</t>
  </si>
  <si>
    <t>SERVIÇOS</t>
  </si>
  <si>
    <t>_______________________________________________________________
Engenharia Civil II
Engenheiro Civil</t>
  </si>
  <si>
    <t>Curva ABC de Insumos</t>
  </si>
  <si>
    <t>Quantidade</t>
  </si>
  <si>
    <t>Valor  Unitário</t>
  </si>
  <si>
    <t>Peso</t>
  </si>
  <si>
    <t>Valor Acumulado</t>
  </si>
  <si>
    <t>Operativa</t>
  </si>
  <si>
    <t>Improdutiva</t>
  </si>
  <si>
    <t>Mão de Obra</t>
  </si>
  <si>
    <t>MES</t>
  </si>
  <si>
    <t/>
  </si>
  <si>
    <t>Material</t>
  </si>
  <si>
    <t xml:space="preserve"> 00037372 </t>
  </si>
  <si>
    <t>EXAMES - HORISTA (COLETADO CAIXA - ENCARGOS COMPLEMENTARES)</t>
  </si>
  <si>
    <t>UN</t>
  </si>
  <si>
    <t xml:space="preserve"> 00040863 </t>
  </si>
  <si>
    <t>EXAMES - MENSALISTA (COLETADO CAIXA - ENCARGOS COMPLEMENTARES)</t>
  </si>
  <si>
    <t xml:space="preserve"> 00043494 </t>
  </si>
  <si>
    <t>EPI - FAMILIA ALMOXARIFE - MENSALISTA (ENCARGOS COMPLEMENTARES - COLETADO CAIXA)</t>
  </si>
  <si>
    <t xml:space="preserve"> 00037373 </t>
  </si>
  <si>
    <t>SEGURO - HORISTA (COLETADO CAIXA - ENCARGOS COMPLEMENTARES)</t>
  </si>
  <si>
    <t xml:space="preserve"> 00043498 </t>
  </si>
  <si>
    <t>EPI - FAMILIA ENGENHEIRO CIVIL - MENSALISTA (ENCARGOS COMPLEMENTARES - COLETADO CAIXA)</t>
  </si>
  <si>
    <t xml:space="preserve"> 00040864 </t>
  </si>
  <si>
    <t>SEGURO - MENSALISTA (COLETADO CAIXA - ENCARGOS COMPLEMENTARES)</t>
  </si>
  <si>
    <t xml:space="preserve"> 00043470 </t>
  </si>
  <si>
    <t>FERRAMENTAS - FAMILIA ALMOXARIFE - MENSALISTA (ENCARGOS COMPLEMENTARES - COLETADO CAIXA)</t>
  </si>
  <si>
    <t xml:space="preserve"> 00043474 </t>
  </si>
  <si>
    <t>FERRAMENTAS - FAMILIA ENGENHEIRO CIVIL - MENSALISTA (ENCARGOS COMPLEMENTARES - COLETADO CAIXA)</t>
  </si>
  <si>
    <t>Peso Acumulado</t>
  </si>
  <si>
    <t xml:space="preserve"> 00040814 </t>
  </si>
  <si>
    <t>ENGENHEIRO CIVIL DE OBRA SENIOR (MENSALISTA)</t>
  </si>
  <si>
    <t xml:space="preserve"> 00040946 </t>
  </si>
  <si>
    <t>TECNICO DE EDIFICACOES (MENSALISTA)</t>
  </si>
  <si>
    <t xml:space="preserve"> I2140 </t>
  </si>
  <si>
    <t xml:space="preserve"> I9071 </t>
  </si>
  <si>
    <t xml:space="preserve"> 00007592 </t>
  </si>
  <si>
    <t>TOPOGRAFO (HORISTA)</t>
  </si>
  <si>
    <t xml:space="preserve"> 00043486 </t>
  </si>
  <si>
    <t>EPI - FAMILIA ENGENHEIRO CIVIL - HORISTA (ENCARGOS COMPLEMENTARES - COLETADO CAIXA)</t>
  </si>
  <si>
    <t>0,03%</t>
  </si>
  <si>
    <t>0,02%</t>
  </si>
  <si>
    <t>99,97%</t>
  </si>
  <si>
    <t xml:space="preserve"> 00043493 </t>
  </si>
  <si>
    <t>EPI - FAMILIA TOPOGRAFO - HORISTA (ENCARGOS COMPLEMENTARES - COLETADO CAIXA)</t>
  </si>
  <si>
    <t>0,01%</t>
  </si>
  <si>
    <t>99,99%</t>
  </si>
  <si>
    <t xml:space="preserve"> 00043469 </t>
  </si>
  <si>
    <t>FERRAMENTAS - FAMILIA TOPOGRAFO - HORISTA (ENCARGOS COMPLEMENTARES - COLETADO CAIXA)</t>
  </si>
  <si>
    <t>0,00%</t>
  </si>
  <si>
    <t>100,00%</t>
  </si>
  <si>
    <t xml:space="preserve"> 00043462 </t>
  </si>
  <si>
    <t>FERRAMENTAS - FAMILIA ENGENHEIRO CIVIL - HORISTA (ENCARGOS COMPLEMENTARES - COLETADO CAIXA)</t>
  </si>
  <si>
    <t>Total Com BDI</t>
  </si>
  <si>
    <t>Geral s/ BDI</t>
  </si>
  <si>
    <t xml:space="preserve">Não Desonerado: </t>
  </si>
  <si>
    <t>EXECUÇÃO DE SERVIÇOS TÉCNICOS ESPECIALIZADOS DE SUPERVISÃO E APOIO À FISCALIZAÇÃO NA EXECUÇÃO DA OBRA DA NOVA DELEGACIA DA POLÍCIA FEDERAL EM OIAPOQUE/AP.</t>
  </si>
  <si>
    <t>SUPERINTENDÊNCIA DA POLÍCIA FEDERAL NO AMAPÁ/AP</t>
  </si>
  <si>
    <r>
      <t xml:space="preserve">Proponente:
</t>
    </r>
    <r>
      <rPr>
        <b/>
        <sz val="10"/>
        <rFont val="Times New Roman"/>
        <family val="1"/>
      </rPr>
      <t>SUPERINTENDÊNCIA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POLÍCIA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FEDERAL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NO AMAPÁ</t>
    </r>
  </si>
  <si>
    <r>
      <t xml:space="preserve">Empreendimento:
</t>
    </r>
    <r>
      <rPr>
        <b/>
        <sz val="10"/>
        <rFont val="Times New Roman"/>
        <family val="1"/>
      </rPr>
      <t>APOIO À FISCALIZAÇÃO DA OBRA DE CONSTRUÇÃO DA DPF/OPE/AP</t>
    </r>
  </si>
  <si>
    <r>
      <t xml:space="preserve">Município Aplicável:
</t>
    </r>
    <r>
      <rPr>
        <b/>
        <sz val="10"/>
        <rFont val="Times New Roman"/>
        <family val="1"/>
      </rPr>
      <t>OIAPOQUE/AP</t>
    </r>
  </si>
  <si>
    <r>
      <rPr>
        <u/>
        <sz val="11"/>
        <rFont val="Times New Roman"/>
        <family val="1"/>
      </rPr>
      <t>PRODUTO 03</t>
    </r>
    <r>
      <rPr>
        <sz val="11"/>
        <rFont val="Times New Roman"/>
        <family val="1"/>
      </rPr>
      <t xml:space="preserve"> - Serviços Topográficos - Verificação de locação da obra</t>
    </r>
  </si>
  <si>
    <r>
      <rPr>
        <u/>
        <sz val="11"/>
        <rFont val="Times New Roman"/>
        <family val="1"/>
      </rPr>
      <t>PRODUTO 04</t>
    </r>
    <r>
      <rPr>
        <sz val="11"/>
        <rFont val="Times New Roman"/>
        <family val="1"/>
      </rPr>
      <t xml:space="preserve"> - Serviços Topográficos - Acompanhamento e cálculo de Volume do Movimento de Terra (Mapa de cubação, notas de serviço etc.)</t>
    </r>
  </si>
  <si>
    <r>
      <rPr>
        <u/>
        <sz val="11"/>
        <rFont val="Times New Roman"/>
        <family val="1"/>
      </rPr>
      <t>PRODUTO 05</t>
    </r>
    <r>
      <rPr>
        <sz val="11"/>
        <rFont val="Times New Roman"/>
        <family val="1"/>
      </rPr>
      <t xml:space="preserve"> - Acompanhamento Técnico - Engenharia Elétrica</t>
    </r>
  </si>
  <si>
    <r>
      <rPr>
        <u/>
        <sz val="11"/>
        <rFont val="Times New Roman"/>
        <family val="1"/>
      </rPr>
      <t>PRODUTO 06</t>
    </r>
    <r>
      <rPr>
        <sz val="11"/>
        <rFont val="Times New Roman"/>
        <family val="1"/>
      </rPr>
      <t xml:space="preserve"> - Controle Tecnológico de Concreto C/ Rompimento de Corpo de Prova à Compressão </t>
    </r>
  </si>
  <si>
    <r>
      <rPr>
        <u/>
        <sz val="11"/>
        <rFont val="Times New Roman"/>
        <family val="1"/>
      </rPr>
      <t>PRODUTO 07</t>
    </r>
    <r>
      <rPr>
        <sz val="11"/>
        <rFont val="Times New Roman"/>
        <family val="1"/>
      </rPr>
      <t xml:space="preserve"> - Deslocamento para tratar de assuntos de interesse da Obra da Nova Delegacia da Polícia Federal em Oiapoque.</t>
    </r>
  </si>
  <si>
    <r>
      <rPr>
        <u/>
        <sz val="11"/>
        <color rgb="FF000000"/>
        <rFont val="Times New Roman"/>
      </rPr>
      <t>PRODUTO 03</t>
    </r>
    <r>
      <rPr>
        <sz val="11"/>
        <color rgb="FF000000"/>
        <rFont val="Times New Roman"/>
      </rPr>
      <t xml:space="preserve"> - Serviços Topográficos - Verificação de locação da obra</t>
    </r>
  </si>
  <si>
    <r>
      <rPr>
        <u/>
        <sz val="11"/>
        <color rgb="FF000000"/>
        <rFont val="Times New Roman"/>
      </rPr>
      <t>PRODUTO 04</t>
    </r>
    <r>
      <rPr>
        <sz val="11"/>
        <color rgb="FF000000"/>
        <rFont val="Times New Roman"/>
      </rPr>
      <t xml:space="preserve"> - Serviços Topográficos - Acompanhamento e cálculo de Volume do Movimento de Terra (Mapa de cubação, notas de serviço etc.)</t>
    </r>
  </si>
  <si>
    <r>
      <rPr>
        <u/>
        <sz val="11"/>
        <color rgb="FF000000"/>
        <rFont val="Times New Roman"/>
      </rPr>
      <t>PRODUTO 05</t>
    </r>
    <r>
      <rPr>
        <sz val="11"/>
        <color rgb="FF000000"/>
        <rFont val="Times New Roman"/>
      </rPr>
      <t xml:space="preserve"> - Acompanhamento Técnico - Engenharia Elétrica</t>
    </r>
  </si>
  <si>
    <r>
      <rPr>
        <u/>
        <sz val="11"/>
        <color rgb="FF000000"/>
        <rFont val="Times New Roman"/>
      </rPr>
      <t>PRODUTO 06</t>
    </r>
    <r>
      <rPr>
        <sz val="11"/>
        <color rgb="FF000000"/>
        <rFont val="Times New Roman"/>
      </rPr>
      <t xml:space="preserve"> - Controle Tecnológico de Concreto C/ Rompimento de Corpo de Prova à Compressão </t>
    </r>
  </si>
  <si>
    <r>
      <rPr>
        <u/>
        <sz val="11"/>
        <color rgb="FF000000"/>
        <rFont val="Times New Roman"/>
      </rPr>
      <t>PRODUTO 07</t>
    </r>
    <r>
      <rPr>
        <sz val="11"/>
        <color rgb="FF000000"/>
        <rFont val="Times New Roman"/>
      </rPr>
      <t xml:space="preserve"> - Deslocamento para tratar de assuntos de interesse da Obra da Nova Delegacia da Polícia Federal em Oiapoque/AP.</t>
    </r>
  </si>
  <si>
    <r>
      <rPr>
        <b/>
        <sz val="10"/>
        <rFont val="Times New Roman"/>
        <family val="1"/>
      </rPr>
      <t>ISS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Oiapoque:</t>
    </r>
    <r>
      <rPr>
        <sz val="10"/>
        <rFont val="Times New Roman"/>
        <family val="1"/>
      </rPr>
      <t xml:space="preserve"> 5%</t>
    </r>
  </si>
  <si>
    <t>C4768</t>
  </si>
  <si>
    <t>ENGENHEIRO ELETRICISTA PLENO COM ENCARGOS COMPLEMENTARES*</t>
  </si>
  <si>
    <t>*Foi considerado o custo do Engenheiro Civil de Obra Pleno por não haver na tabela SINAPI com meses de referência atuais a composição do Engenheiro Elétrico.</t>
  </si>
  <si>
    <t>Deslocamento para tratar de assuntos de interesse da Obra da Nova Delegacia da Polícia Federal em Oiapoque/AP.</t>
  </si>
  <si>
    <t xml:space="preserve"> 93568 </t>
  </si>
  <si>
    <t>ENGENHEIRO CIVIL DE OBRA SENIOR COM ENCARGOS COMPLEMENTARES</t>
  </si>
  <si>
    <t xml:space="preserve"> C4768 </t>
  </si>
  <si>
    <t>CONTROLE TECNOLÓGICO DE CONCRETO C/ ROMPIMENTO DE CORPO-DE-PROVA À COMPRESSÃO</t>
  </si>
  <si>
    <t>CONCRETOS</t>
  </si>
  <si>
    <t xml:space="preserve"> 90778 </t>
  </si>
  <si>
    <t>ENGENHEIRO CIVIL DE OBRA PLENO COM ENCARGOS COMPLEMENTARES</t>
  </si>
  <si>
    <t xml:space="preserve"> 100534 </t>
  </si>
  <si>
    <t>TECNICO DE EDIFICACOES COM ENCARGOS COMPLEMENTARES</t>
  </si>
  <si>
    <t xml:space="preserve"> 90781 </t>
  </si>
  <si>
    <t>TOPOGRAFO COM ENCARGOS COMPLEMENTARES</t>
  </si>
  <si>
    <t>24,3050400</t>
  </si>
  <si>
    <t>34.449,72</t>
  </si>
  <si>
    <t>837.301,82</t>
  </si>
  <si>
    <t>63,98%</t>
  </si>
  <si>
    <t xml:space="preserve"> 00002707 </t>
  </si>
  <si>
    <t>ENGENHEIRO CIVIL DE OBRA PLENO (HORISTA)</t>
  </si>
  <si>
    <t>927,4948800</t>
  </si>
  <si>
    <t>166,65</t>
  </si>
  <si>
    <t>154.567,02</t>
  </si>
  <si>
    <t>11,81%</t>
  </si>
  <si>
    <t>75,79%</t>
  </si>
  <si>
    <t>2.925,2412000</t>
  </si>
  <si>
    <t>41,75</t>
  </si>
  <si>
    <t>122.128,82</t>
  </si>
  <si>
    <t>9,33%</t>
  </si>
  <si>
    <t>85,12%</t>
  </si>
  <si>
    <t>24,3717600</t>
  </si>
  <si>
    <t>4.359,78</t>
  </si>
  <si>
    <t>106.255,51</t>
  </si>
  <si>
    <t>8,12%</t>
  </si>
  <si>
    <t>93,24%</t>
  </si>
  <si>
    <t>1.236,0000000</t>
  </si>
  <si>
    <t>41,63</t>
  </si>
  <si>
    <t>51.454,68</t>
  </si>
  <si>
    <t>3,93%</t>
  </si>
  <si>
    <t>97,17%</t>
  </si>
  <si>
    <t>48,0000000</t>
  </si>
  <si>
    <t>339,96</t>
  </si>
  <si>
    <t>16.318,08</t>
  </si>
  <si>
    <t>1,25%</t>
  </si>
  <si>
    <t>98,42%</t>
  </si>
  <si>
    <t>242,2968000</t>
  </si>
  <si>
    <t>31,86</t>
  </si>
  <si>
    <t>7.719,58</t>
  </si>
  <si>
    <t>0,59%</t>
  </si>
  <si>
    <t>99,01%</t>
  </si>
  <si>
    <t>24,0000000</t>
  </si>
  <si>
    <t>199,65</t>
  </si>
  <si>
    <t>4.791,60</t>
  </si>
  <si>
    <t>0,37%</t>
  </si>
  <si>
    <t>99,37%</t>
  </si>
  <si>
    <t>189,11</t>
  </si>
  <si>
    <t>4.538,64</t>
  </si>
  <si>
    <t>0,35%</t>
  </si>
  <si>
    <t>99,72%</t>
  </si>
  <si>
    <t>1.152,0000000</t>
  </si>
  <si>
    <t>1,80</t>
  </si>
  <si>
    <t>2.073,60</t>
  </si>
  <si>
    <t>0,16%</t>
  </si>
  <si>
    <t>99,88%</t>
  </si>
  <si>
    <t>912,0000000</t>
  </si>
  <si>
    <t>0,99</t>
  </si>
  <si>
    <t>902,88</t>
  </si>
  <si>
    <t>0,07%</t>
  </si>
  <si>
    <t>99,95%</t>
  </si>
  <si>
    <t>14,68</t>
  </si>
  <si>
    <t>352,32</t>
  </si>
  <si>
    <t>240,0000000</t>
  </si>
  <si>
    <t>0,95</t>
  </si>
  <si>
    <t>228,00</t>
  </si>
  <si>
    <t>3,08</t>
  </si>
  <si>
    <t>73,92</t>
  </si>
  <si>
    <t>0,09</t>
  </si>
  <si>
    <t>21,60</t>
  </si>
  <si>
    <t>0,01</t>
  </si>
  <si>
    <t>11,52</t>
  </si>
  <si>
    <t>9,12</t>
  </si>
  <si>
    <t>0,48</t>
  </si>
  <si>
    <t>EXECUÇÃO DE SERVIÇOS TÉCNICOS ESPECIALIZADOS DE SUPERVISÃO E APOIO À FISCALIZAÇÃO NA EXECUÇÃO DA OBRA DA NOVA DELEGACIA DA POLÍCIA FEDERAL EM OIAPOQUE/AP</t>
  </si>
  <si>
    <t xml:space="preserve">SINAPI - 04/2024 - Amapá
SEINFRA - 027 - Ceará
</t>
  </si>
  <si>
    <t>Por demanda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</si>
</sst>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_-;\-* #,##0.000_-;_-* &quot;-&quot;???_-;_-@_-"/>
    <numFmt numFmtId="166" formatCode="0.0"/>
    <numFmt numFmtId="167" formatCode="[$-416]mmm\-yy;@"/>
    <numFmt numFmtId="168" formatCode="[$-416]mmmm\-yy;@"/>
    <numFmt numFmtId="169" formatCode="#,##0.0000000"/>
    <numFmt numFmtId="170" formatCode="&quot;R$&quot;\ #,##0.00"/>
    <numFmt numFmtId="171" formatCode="0.0000000000000%"/>
    <numFmt numFmtId="172" formatCode="_-[$R$-416]\ * #,##0.00_-;\-[$R$-416]\ * #,##0.00_-;_-[$R$-416]\ * &quot;-&quot;??_-;_-@_-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rgb="FF000000"/>
      <name val="Times New Roman"/>
    </font>
    <font>
      <sz val="11"/>
      <color rgb="FF000000"/>
      <name val="Times New Roman"/>
    </font>
    <font>
      <b/>
      <sz val="11"/>
      <name val="Aptos Narrow"/>
      <family val="2"/>
    </font>
    <font>
      <u/>
      <sz val="11"/>
      <name val="Times New Roman"/>
      <family val="1"/>
    </font>
    <font>
      <sz val="8"/>
      <name val="Calibri"/>
      <family val="2"/>
      <scheme val="minor"/>
    </font>
    <font>
      <sz val="11"/>
      <name val="Arial"/>
      <family val="1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FFF2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/>
  </cellStyleXfs>
  <cellXfs count="232">
    <xf numFmtId="0" fontId="0" fillId="0" borderId="0" xfId="0"/>
    <xf numFmtId="0" fontId="2" fillId="0" borderId="0" xfId="3" applyFont="1"/>
    <xf numFmtId="0" fontId="4" fillId="0" borderId="0" xfId="3" applyFont="1" applyAlignment="1">
      <alignment horizontal="center" vertical="center" wrapText="1"/>
    </xf>
    <xf numFmtId="10" fontId="2" fillId="0" borderId="0" xfId="2" applyNumberFormat="1" applyFont="1"/>
    <xf numFmtId="0" fontId="4" fillId="2" borderId="0" xfId="0" applyFont="1" applyFill="1" applyAlignment="1">
      <alignment horizontal="left" vertical="center" wrapText="1"/>
    </xf>
    <xf numFmtId="49" fontId="4" fillId="2" borderId="5" xfId="3" applyNumberFormat="1" applyFont="1" applyFill="1" applyBorder="1" applyAlignment="1">
      <alignment horizontal="center" vertical="center"/>
    </xf>
    <xf numFmtId="0" fontId="2" fillId="2" borderId="5" xfId="3" applyFont="1" applyFill="1" applyBorder="1" applyAlignment="1">
      <alignment vertical="center"/>
    </xf>
    <xf numFmtId="0" fontId="2" fillId="2" borderId="5" xfId="3" applyFont="1" applyFill="1" applyBorder="1"/>
    <xf numFmtId="0" fontId="2" fillId="2" borderId="5" xfId="3" applyFont="1" applyFill="1" applyBorder="1" applyAlignment="1">
      <alignment horizontal="right" vertical="center"/>
    </xf>
    <xf numFmtId="0" fontId="2" fillId="2" borderId="5" xfId="3" applyFont="1" applyFill="1" applyBorder="1" applyAlignment="1">
      <alignment horizontal="center" vertical="center"/>
    </xf>
    <xf numFmtId="0" fontId="4" fillId="2" borderId="5" xfId="3" applyFont="1" applyFill="1" applyBorder="1" applyAlignment="1">
      <alignment horizontal="right" vertical="center"/>
    </xf>
    <xf numFmtId="17" fontId="4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2" fillId="0" borderId="12" xfId="3" applyFont="1" applyBorder="1" applyAlignment="1">
      <alignment vertical="center"/>
    </xf>
    <xf numFmtId="0" fontId="4" fillId="0" borderId="12" xfId="3" applyFont="1" applyBorder="1" applyAlignment="1">
      <alignment horizontal="center" vertical="center"/>
    </xf>
    <xf numFmtId="0" fontId="2" fillId="0" borderId="0" xfId="3" applyFont="1" applyAlignment="1">
      <alignment vertical="center"/>
    </xf>
    <xf numFmtId="49" fontId="4" fillId="0" borderId="11" xfId="3" applyNumberFormat="1" applyFont="1" applyBorder="1" applyAlignment="1">
      <alignment horizontal="center" vertical="center"/>
    </xf>
    <xf numFmtId="43" fontId="2" fillId="0" borderId="0" xfId="1" applyFont="1"/>
    <xf numFmtId="165" fontId="2" fillId="0" borderId="0" xfId="3" applyNumberFormat="1" applyFont="1"/>
    <xf numFmtId="43" fontId="4" fillId="3" borderId="11" xfId="1" applyFont="1" applyFill="1" applyBorder="1" applyAlignment="1">
      <alignment vertical="center"/>
    </xf>
    <xf numFmtId="43" fontId="4" fillId="0" borderId="0" xfId="1" applyFont="1" applyAlignment="1">
      <alignment vertical="center"/>
    </xf>
    <xf numFmtId="0" fontId="5" fillId="0" borderId="14" xfId="0" applyFont="1" applyBorder="1" applyAlignment="1">
      <alignment vertical="center"/>
    </xf>
    <xf numFmtId="0" fontId="5" fillId="2" borderId="14" xfId="0" applyFont="1" applyFill="1" applyBorder="1" applyAlignment="1">
      <alignment horizontal="right" vertical="center"/>
    </xf>
    <xf numFmtId="10" fontId="5" fillId="2" borderId="0" xfId="0" applyNumberFormat="1" applyFont="1" applyFill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vertical="center"/>
    </xf>
    <xf numFmtId="168" fontId="4" fillId="2" borderId="5" xfId="3" applyNumberFormat="1" applyFont="1" applyFill="1" applyBorder="1" applyAlignment="1">
      <alignment horizontal="center" vertical="center"/>
    </xf>
    <xf numFmtId="0" fontId="10" fillId="4" borderId="0" xfId="0" applyFont="1" applyFill="1" applyAlignment="1">
      <alignment horizontal="left" vertical="top" wrapText="1"/>
    </xf>
    <xf numFmtId="0" fontId="11" fillId="4" borderId="0" xfId="0" applyFont="1" applyFill="1" applyAlignment="1">
      <alignment vertical="top" wrapText="1"/>
    </xf>
    <xf numFmtId="0" fontId="11" fillId="4" borderId="0" xfId="0" applyFont="1" applyFill="1" applyAlignment="1">
      <alignment vertical="top"/>
    </xf>
    <xf numFmtId="0" fontId="5" fillId="0" borderId="14" xfId="0" applyFont="1" applyBorder="1" applyAlignment="1">
      <alignment horizontal="right"/>
    </xf>
    <xf numFmtId="10" fontId="5" fillId="0" borderId="0" xfId="2" applyNumberFormat="1" applyFont="1" applyFill="1" applyBorder="1" applyAlignment="1">
      <alignment horizontal="left"/>
    </xf>
    <xf numFmtId="10" fontId="5" fillId="2" borderId="0" xfId="2" applyNumberFormat="1" applyFont="1" applyFill="1" applyBorder="1"/>
    <xf numFmtId="0" fontId="5" fillId="0" borderId="0" xfId="0" applyFont="1" applyAlignment="1">
      <alignment horizontal="right" vertical="center"/>
    </xf>
    <xf numFmtId="166" fontId="5" fillId="0" borderId="0" xfId="0" applyNumberFormat="1" applyFont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0" fontId="8" fillId="4" borderId="11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left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top" wrapText="1"/>
    </xf>
    <xf numFmtId="169" fontId="9" fillId="5" borderId="11" xfId="0" applyNumberFormat="1" applyFont="1" applyFill="1" applyBorder="1" applyAlignment="1">
      <alignment horizontal="right"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0" fontId="10" fillId="6" borderId="11" xfId="0" applyFont="1" applyFill="1" applyBorder="1" applyAlignment="1">
      <alignment horizontal="left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vertical="top" wrapText="1"/>
    </xf>
    <xf numFmtId="0" fontId="11" fillId="4" borderId="12" xfId="0" applyFont="1" applyFill="1" applyBorder="1" applyAlignment="1">
      <alignment horizontal="right" vertical="top" wrapText="1"/>
    </xf>
    <xf numFmtId="0" fontId="11" fillId="4" borderId="8" xfId="0" applyFont="1" applyFill="1" applyBorder="1" applyAlignment="1">
      <alignment vertical="top"/>
    </xf>
    <xf numFmtId="0" fontId="11" fillId="4" borderId="12" xfId="0" applyFont="1" applyFill="1" applyBorder="1" applyAlignment="1">
      <alignment horizontal="right" vertical="top"/>
    </xf>
    <xf numFmtId="4" fontId="11" fillId="4" borderId="11" xfId="0" applyNumberFormat="1" applyFont="1" applyFill="1" applyBorder="1" applyAlignment="1">
      <alignment vertical="top" wrapText="1"/>
    </xf>
    <xf numFmtId="0" fontId="2" fillId="0" borderId="11" xfId="3" applyFont="1" applyBorder="1" applyAlignment="1">
      <alignment horizontal="center" vertical="center"/>
    </xf>
    <xf numFmtId="43" fontId="2" fillId="0" borderId="11" xfId="1" applyFont="1" applyBorder="1" applyAlignment="1">
      <alignment horizontal="center" vertical="center"/>
    </xf>
    <xf numFmtId="169" fontId="10" fillId="6" borderId="11" xfId="0" applyNumberFormat="1" applyFont="1" applyFill="1" applyBorder="1" applyAlignment="1">
      <alignment horizontal="right" vertical="center" wrapText="1"/>
    </xf>
    <xf numFmtId="4" fontId="10" fillId="6" borderId="11" xfId="0" applyNumberFormat="1" applyFont="1" applyFill="1" applyBorder="1" applyAlignment="1">
      <alignment horizontal="right" vertical="center" wrapText="1"/>
    </xf>
    <xf numFmtId="0" fontId="10" fillId="4" borderId="0" xfId="0" applyFont="1" applyFill="1" applyAlignment="1">
      <alignment horizontal="left" vertical="top"/>
    </xf>
    <xf numFmtId="0" fontId="15" fillId="0" borderId="0" xfId="8" applyFont="1" applyAlignment="1">
      <alignment horizontal="left" vertical="top"/>
    </xf>
    <xf numFmtId="0" fontId="13" fillId="0" borderId="22" xfId="8" applyFont="1" applyBorder="1" applyAlignment="1">
      <alignment horizontal="center" vertical="center" wrapText="1"/>
    </xf>
    <xf numFmtId="0" fontId="13" fillId="0" borderId="22" xfId="8" applyFont="1" applyBorder="1" applyAlignment="1">
      <alignment horizontal="left" vertical="center" wrapText="1"/>
    </xf>
    <xf numFmtId="0" fontId="11" fillId="4" borderId="4" xfId="0" applyFont="1" applyFill="1" applyBorder="1" applyAlignment="1">
      <alignment vertical="top" wrapText="1"/>
    </xf>
    <xf numFmtId="4" fontId="11" fillId="4" borderId="10" xfId="0" applyNumberFormat="1" applyFont="1" applyFill="1" applyBorder="1" applyAlignment="1">
      <alignment vertical="top" wrapText="1"/>
    </xf>
    <xf numFmtId="0" fontId="11" fillId="4" borderId="5" xfId="0" applyFont="1" applyFill="1" applyBorder="1" applyAlignment="1">
      <alignment horizontal="right" vertical="top"/>
    </xf>
    <xf numFmtId="0" fontId="2" fillId="0" borderId="11" xfId="3" applyFont="1" applyBorder="1" applyAlignment="1">
      <alignment horizontal="center" vertical="center" wrapText="1"/>
    </xf>
    <xf numFmtId="10" fontId="2" fillId="0" borderId="0" xfId="2" applyNumberFormat="1" applyFont="1" applyAlignment="1">
      <alignment horizontal="center" vertical="center"/>
    </xf>
    <xf numFmtId="49" fontId="4" fillId="0" borderId="0" xfId="3" applyNumberFormat="1" applyFont="1" applyAlignment="1">
      <alignment horizontal="left" vertical="center"/>
    </xf>
    <xf numFmtId="0" fontId="14" fillId="0" borderId="15" xfId="8" applyFont="1" applyBorder="1" applyAlignment="1">
      <alignment vertical="center" wrapText="1"/>
    </xf>
    <xf numFmtId="0" fontId="14" fillId="0" borderId="16" xfId="8" applyFont="1" applyBorder="1" applyAlignment="1">
      <alignment vertical="center" wrapText="1"/>
    </xf>
    <xf numFmtId="10" fontId="16" fillId="8" borderId="22" xfId="8" applyNumberFormat="1" applyFont="1" applyFill="1" applyBorder="1" applyAlignment="1">
      <alignment horizontal="center" vertical="center"/>
    </xf>
    <xf numFmtId="0" fontId="18" fillId="0" borderId="0" xfId="0" applyFont="1"/>
    <xf numFmtId="49" fontId="4" fillId="0" borderId="8" xfId="3" applyNumberFormat="1" applyFont="1" applyBorder="1" applyAlignment="1">
      <alignment horizontal="center" vertical="center"/>
    </xf>
    <xf numFmtId="0" fontId="2" fillId="0" borderId="9" xfId="3" applyFont="1" applyBorder="1" applyAlignment="1">
      <alignment vertical="center"/>
    </xf>
    <xf numFmtId="164" fontId="2" fillId="0" borderId="11" xfId="1" applyNumberFormat="1" applyFont="1" applyFill="1" applyBorder="1" applyAlignment="1">
      <alignment horizontal="center" vertical="center"/>
    </xf>
    <xf numFmtId="0" fontId="4" fillId="10" borderId="11" xfId="3" applyFont="1" applyFill="1" applyBorder="1" applyAlignment="1">
      <alignment horizontal="center" vertical="center"/>
    </xf>
    <xf numFmtId="0" fontId="12" fillId="0" borderId="0" xfId="8" applyAlignment="1">
      <alignment horizontal="left" vertical="top"/>
    </xf>
    <xf numFmtId="43" fontId="12" fillId="0" borderId="0" xfId="1" applyFont="1" applyAlignment="1">
      <alignment horizontal="left" vertical="top"/>
    </xf>
    <xf numFmtId="0" fontId="12" fillId="0" borderId="22" xfId="8" applyBorder="1" applyAlignment="1">
      <alignment horizontal="left" vertical="center" wrapText="1"/>
    </xf>
    <xf numFmtId="0" fontId="20" fillId="0" borderId="11" xfId="3" applyFont="1" applyBorder="1" applyAlignment="1">
      <alignment horizontal="left" vertical="center" wrapText="1" indent="1"/>
    </xf>
    <xf numFmtId="49" fontId="4" fillId="3" borderId="9" xfId="3" applyNumberFormat="1" applyFont="1" applyFill="1" applyBorder="1" applyAlignment="1">
      <alignment horizontal="center" vertical="center"/>
    </xf>
    <xf numFmtId="0" fontId="4" fillId="10" borderId="7" xfId="3" applyFont="1" applyFill="1" applyBorder="1" applyAlignment="1">
      <alignment horizontal="center" vertical="center"/>
    </xf>
    <xf numFmtId="0" fontId="4" fillId="10" borderId="7" xfId="3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right" vertical="top" wrapText="1"/>
    </xf>
    <xf numFmtId="0" fontId="21" fillId="11" borderId="27" xfId="0" applyFont="1" applyFill="1" applyBorder="1" applyAlignment="1">
      <alignment horizontal="center" vertical="center" wrapText="1"/>
    </xf>
    <xf numFmtId="0" fontId="2" fillId="12" borderId="11" xfId="3" applyFont="1" applyFill="1" applyBorder="1" applyAlignment="1">
      <alignment horizontal="center" vertical="center"/>
    </xf>
    <xf numFmtId="43" fontId="2" fillId="12" borderId="11" xfId="1" applyNumberFormat="1" applyFont="1" applyFill="1" applyBorder="1" applyAlignment="1">
      <alignment horizontal="center" vertical="center"/>
    </xf>
    <xf numFmtId="43" fontId="2" fillId="12" borderId="11" xfId="1" applyFont="1" applyFill="1" applyBorder="1" applyAlignment="1">
      <alignment horizontal="center" vertical="center"/>
    </xf>
    <xf numFmtId="10" fontId="2" fillId="13" borderId="11" xfId="2" applyNumberFormat="1" applyFont="1" applyFill="1" applyBorder="1" applyAlignment="1">
      <alignment horizontal="right" vertical="center"/>
    </xf>
    <xf numFmtId="10" fontId="2" fillId="12" borderId="11" xfId="3" applyNumberFormat="1" applyFont="1" applyFill="1" applyBorder="1" applyAlignment="1">
      <alignment horizontal="right" vertical="center"/>
    </xf>
    <xf numFmtId="43" fontId="2" fillId="0" borderId="11" xfId="3" applyNumberFormat="1" applyFont="1" applyBorder="1" applyAlignment="1">
      <alignment horizontal="right" vertical="center"/>
    </xf>
    <xf numFmtId="170" fontId="2" fillId="12" borderId="11" xfId="3" applyNumberFormat="1" applyFont="1" applyFill="1" applyBorder="1" applyAlignment="1">
      <alignment horizontal="right" vertical="center"/>
    </xf>
    <xf numFmtId="0" fontId="2" fillId="12" borderId="11" xfId="3" applyFont="1" applyFill="1" applyBorder="1"/>
    <xf numFmtId="0" fontId="2" fillId="12" borderId="11" xfId="3" applyFont="1" applyFill="1" applyBorder="1" applyAlignment="1">
      <alignment horizontal="center" vertical="center" wrapText="1"/>
    </xf>
    <xf numFmtId="0" fontId="2" fillId="0" borderId="11" xfId="3" applyFont="1" applyBorder="1"/>
    <xf numFmtId="10" fontId="2" fillId="13" borderId="11" xfId="2" applyNumberFormat="1" applyFont="1" applyFill="1" applyBorder="1"/>
    <xf numFmtId="10" fontId="2" fillId="0" borderId="11" xfId="2" applyNumberFormat="1" applyFont="1" applyBorder="1"/>
    <xf numFmtId="9" fontId="2" fillId="12" borderId="11" xfId="2" applyFont="1" applyFill="1" applyBorder="1" applyAlignment="1">
      <alignment horizontal="right" vertical="center"/>
    </xf>
    <xf numFmtId="43" fontId="2" fillId="0" borderId="11" xfId="1" applyFont="1" applyBorder="1"/>
    <xf numFmtId="165" fontId="2" fillId="0" borderId="11" xfId="3" applyNumberFormat="1" applyFont="1" applyBorder="1"/>
    <xf numFmtId="43" fontId="2" fillId="0" borderId="11" xfId="3" applyNumberFormat="1" applyFont="1" applyBorder="1"/>
    <xf numFmtId="43" fontId="2" fillId="0" borderId="9" xfId="3" applyNumberFormat="1" applyFont="1" applyBorder="1" applyAlignment="1"/>
    <xf numFmtId="10" fontId="2" fillId="2" borderId="11" xfId="2" applyNumberFormat="1" applyFont="1" applyFill="1" applyBorder="1"/>
    <xf numFmtId="43" fontId="2" fillId="0" borderId="11" xfId="1" applyNumberFormat="1" applyFont="1" applyFill="1" applyBorder="1" applyAlignment="1">
      <alignment horizontal="center" vertical="center"/>
    </xf>
    <xf numFmtId="171" fontId="16" fillId="9" borderId="22" xfId="8" applyNumberFormat="1" applyFont="1" applyFill="1" applyBorder="1" applyAlignment="1">
      <alignment horizontal="center" vertical="center"/>
    </xf>
    <xf numFmtId="0" fontId="8" fillId="4" borderId="0" xfId="0" applyFont="1" applyFill="1" applyAlignment="1">
      <alignment horizontal="left" vertical="top" wrapText="1"/>
    </xf>
    <xf numFmtId="0" fontId="11" fillId="4" borderId="0" xfId="0" applyFont="1" applyFill="1" applyAlignment="1">
      <alignment horizontal="left" vertical="top" wrapText="1"/>
    </xf>
    <xf numFmtId="0" fontId="8" fillId="4" borderId="28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top" wrapText="1"/>
    </xf>
    <xf numFmtId="172" fontId="0" fillId="0" borderId="0" xfId="0" applyNumberFormat="1"/>
    <xf numFmtId="0" fontId="11" fillId="4" borderId="0" xfId="0" applyFont="1" applyFill="1" applyAlignment="1">
      <alignment horizontal="center" vertical="top" wrapText="1"/>
    </xf>
    <xf numFmtId="0" fontId="8" fillId="4" borderId="28" xfId="0" applyFont="1" applyFill="1" applyBorder="1" applyAlignment="1">
      <alignment horizontal="right" vertical="top" wrapText="1"/>
    </xf>
    <xf numFmtId="0" fontId="9" fillId="16" borderId="28" xfId="0" applyFont="1" applyFill="1" applyBorder="1" applyAlignment="1">
      <alignment horizontal="right" vertical="top" wrapText="1"/>
    </xf>
    <xf numFmtId="0" fontId="9" fillId="16" borderId="28" xfId="0" applyFont="1" applyFill="1" applyBorder="1" applyAlignment="1">
      <alignment horizontal="left" vertical="top" wrapText="1"/>
    </xf>
    <xf numFmtId="0" fontId="9" fillId="16" borderId="28" xfId="0" applyFont="1" applyFill="1" applyBorder="1" applyAlignment="1">
      <alignment horizontal="center" vertical="top" wrapText="1"/>
    </xf>
    <xf numFmtId="2" fontId="9" fillId="16" borderId="28" xfId="0" applyNumberFormat="1" applyFont="1" applyFill="1" applyBorder="1" applyAlignment="1">
      <alignment horizontal="right" vertical="top" wrapText="1"/>
    </xf>
    <xf numFmtId="44" fontId="9" fillId="16" borderId="28" xfId="9" applyNumberFormat="1" applyFont="1" applyFill="1" applyBorder="1" applyAlignment="1">
      <alignment horizontal="right" vertical="top" wrapText="1"/>
    </xf>
    <xf numFmtId="10" fontId="9" fillId="16" borderId="28" xfId="2" applyNumberFormat="1" applyFont="1" applyFill="1" applyBorder="1" applyAlignment="1">
      <alignment horizontal="right" vertical="top" wrapText="1"/>
    </xf>
    <xf numFmtId="10" fontId="9" fillId="13" borderId="28" xfId="2" applyNumberFormat="1" applyFont="1" applyFill="1" applyBorder="1" applyAlignment="1">
      <alignment horizontal="right" vertical="top" wrapText="1"/>
    </xf>
    <xf numFmtId="0" fontId="2" fillId="2" borderId="11" xfId="3" applyFont="1" applyFill="1" applyBorder="1"/>
    <xf numFmtId="170" fontId="2" fillId="0" borderId="0" xfId="3" applyNumberFormat="1" applyFont="1"/>
    <xf numFmtId="169" fontId="10" fillId="17" borderId="11" xfId="0" applyNumberFormat="1" applyFont="1" applyFill="1" applyBorder="1" applyAlignment="1">
      <alignment horizontal="right" vertical="center" wrapText="1"/>
    </xf>
    <xf numFmtId="167" fontId="5" fillId="0" borderId="13" xfId="0" applyNumberFormat="1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0" borderId="11" xfId="3" applyFont="1" applyFill="1" applyBorder="1" applyAlignment="1">
      <alignment horizontal="center" vertical="center"/>
    </xf>
    <xf numFmtId="43" fontId="2" fillId="0" borderId="0" xfId="3" applyNumberFormat="1" applyFont="1"/>
    <xf numFmtId="172" fontId="9" fillId="5" borderId="28" xfId="12" applyNumberFormat="1" applyFont="1" applyFill="1" applyBorder="1" applyAlignment="1">
      <alignment horizontal="right" vertical="top" wrapText="1"/>
    </xf>
    <xf numFmtId="0" fontId="9" fillId="5" borderId="28" xfId="12" applyFont="1" applyFill="1" applyBorder="1" applyAlignment="1">
      <alignment horizontal="left" vertical="top" wrapText="1"/>
    </xf>
    <xf numFmtId="0" fontId="9" fillId="5" borderId="28" xfId="12" applyFont="1" applyFill="1" applyBorder="1" applyAlignment="1">
      <alignment horizontal="center" vertical="top" wrapText="1"/>
    </xf>
    <xf numFmtId="0" fontId="9" fillId="5" borderId="28" xfId="12" applyFont="1" applyFill="1" applyBorder="1" applyAlignment="1">
      <alignment horizontal="right" vertical="top" wrapText="1"/>
    </xf>
    <xf numFmtId="172" fontId="9" fillId="16" borderId="28" xfId="9" applyNumberFormat="1" applyFont="1" applyFill="1" applyBorder="1" applyAlignment="1">
      <alignment horizontal="right" vertical="top" wrapText="1"/>
    </xf>
    <xf numFmtId="2" fontId="9" fillId="5" borderId="28" xfId="12" applyNumberFormat="1" applyFont="1" applyFill="1" applyBorder="1" applyAlignment="1">
      <alignment horizontal="right" vertical="top" wrapText="1"/>
    </xf>
    <xf numFmtId="0" fontId="10" fillId="6" borderId="28" xfId="12" applyFont="1" applyFill="1" applyBorder="1" applyAlignment="1">
      <alignment horizontal="left" vertical="top" wrapText="1"/>
    </xf>
    <xf numFmtId="0" fontId="10" fillId="6" borderId="28" xfId="12" applyFont="1" applyFill="1" applyBorder="1" applyAlignment="1">
      <alignment horizontal="center" vertical="top" wrapText="1"/>
    </xf>
    <xf numFmtId="0" fontId="10" fillId="6" borderId="28" xfId="12" applyFont="1" applyFill="1" applyBorder="1" applyAlignment="1">
      <alignment horizontal="right" vertical="top" wrapText="1"/>
    </xf>
    <xf numFmtId="4" fontId="10" fillId="6" borderId="28" xfId="12" applyNumberFormat="1" applyFont="1" applyFill="1" applyBorder="1" applyAlignment="1">
      <alignment horizontal="right" vertical="top" wrapText="1"/>
    </xf>
    <xf numFmtId="0" fontId="10" fillId="14" borderId="28" xfId="12" applyFont="1" applyFill="1" applyBorder="1" applyAlignment="1">
      <alignment horizontal="left" vertical="top" wrapText="1"/>
    </xf>
    <xf numFmtId="0" fontId="10" fillId="14" borderId="28" xfId="12" applyFont="1" applyFill="1" applyBorder="1" applyAlignment="1">
      <alignment horizontal="center" vertical="top" wrapText="1"/>
    </xf>
    <xf numFmtId="0" fontId="10" fillId="14" borderId="28" xfId="12" applyFont="1" applyFill="1" applyBorder="1" applyAlignment="1">
      <alignment horizontal="right" vertical="top" wrapText="1"/>
    </xf>
    <xf numFmtId="4" fontId="10" fillId="14" borderId="28" xfId="12" applyNumberFormat="1" applyFont="1" applyFill="1" applyBorder="1" applyAlignment="1">
      <alignment horizontal="right" vertical="top" wrapText="1"/>
    </xf>
    <xf numFmtId="0" fontId="9" fillId="15" borderId="28" xfId="12" applyFont="1" applyFill="1" applyBorder="1" applyAlignment="1">
      <alignment horizontal="left" vertical="top" wrapText="1"/>
    </xf>
    <xf numFmtId="0" fontId="9" fillId="15" borderId="28" xfId="12" applyFont="1" applyFill="1" applyBorder="1" applyAlignment="1">
      <alignment horizontal="center" vertical="top" wrapText="1"/>
    </xf>
    <xf numFmtId="0" fontId="9" fillId="15" borderId="28" xfId="12" applyFont="1" applyFill="1" applyBorder="1" applyAlignment="1">
      <alignment horizontal="right" vertical="top" wrapText="1"/>
    </xf>
    <xf numFmtId="4" fontId="9" fillId="15" borderId="28" xfId="12" applyNumberFormat="1" applyFont="1" applyFill="1" applyBorder="1" applyAlignment="1">
      <alignment horizontal="right" vertical="top" wrapText="1"/>
    </xf>
    <xf numFmtId="0" fontId="11" fillId="4" borderId="0" xfId="12" applyFont="1" applyFill="1" applyAlignment="1">
      <alignment horizontal="left" vertical="top" wrapText="1"/>
    </xf>
    <xf numFmtId="0" fontId="11" fillId="4" borderId="0" xfId="12" applyFont="1" applyFill="1" applyAlignment="1">
      <alignment horizontal="left" vertical="top" wrapText="1"/>
    </xf>
    <xf numFmtId="49" fontId="4" fillId="3" borderId="8" xfId="3" applyNumberFormat="1" applyFont="1" applyFill="1" applyBorder="1" applyAlignment="1">
      <alignment horizontal="center" vertical="center"/>
    </xf>
    <xf numFmtId="49" fontId="4" fillId="3" borderId="12" xfId="3" applyNumberFormat="1" applyFont="1" applyFill="1" applyBorder="1" applyAlignment="1">
      <alignment horizontal="center" vertical="center"/>
    </xf>
    <xf numFmtId="49" fontId="4" fillId="3" borderId="9" xfId="3" applyNumberFormat="1" applyFont="1" applyFill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10" borderId="7" xfId="3" applyFont="1" applyFill="1" applyBorder="1" applyAlignment="1">
      <alignment horizontal="center" vertical="center"/>
    </xf>
    <xf numFmtId="0" fontId="4" fillId="10" borderId="10" xfId="3" applyFont="1" applyFill="1" applyBorder="1" applyAlignment="1">
      <alignment horizontal="center" vertical="center"/>
    </xf>
    <xf numFmtId="0" fontId="4" fillId="10" borderId="7" xfId="3" applyFont="1" applyFill="1" applyBorder="1" applyAlignment="1">
      <alignment horizontal="center" vertical="center" wrapText="1"/>
    </xf>
    <xf numFmtId="0" fontId="4" fillId="10" borderId="10" xfId="3" applyFont="1" applyFill="1" applyBorder="1" applyAlignment="1">
      <alignment horizontal="center" vertical="center" wrapText="1"/>
    </xf>
    <xf numFmtId="0" fontId="4" fillId="10" borderId="8" xfId="3" applyFont="1" applyFill="1" applyBorder="1" applyAlignment="1">
      <alignment horizontal="center" vertical="center"/>
    </xf>
    <xf numFmtId="0" fontId="4" fillId="10" borderId="9" xfId="3" applyFont="1" applyFill="1" applyBorder="1" applyAlignment="1">
      <alignment horizontal="center" vertical="center"/>
    </xf>
    <xf numFmtId="0" fontId="11" fillId="4" borderId="0" xfId="0" applyFont="1" applyFill="1" applyAlignment="1">
      <alignment horizontal="right" vertical="top" wrapText="1"/>
    </xf>
    <xf numFmtId="0" fontId="10" fillId="6" borderId="1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17" fillId="5" borderId="1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7" fillId="5" borderId="11" xfId="0" applyFont="1" applyFill="1" applyBorder="1" applyAlignment="1">
      <alignment horizontal="left" wrapText="1"/>
    </xf>
    <xf numFmtId="0" fontId="14" fillId="0" borderId="18" xfId="8" applyFont="1" applyBorder="1" applyAlignment="1">
      <alignment horizontal="left" vertical="top" wrapText="1"/>
    </xf>
    <xf numFmtId="0" fontId="13" fillId="0" borderId="23" xfId="8" applyFont="1" applyBorder="1" applyAlignment="1">
      <alignment horizontal="left" vertical="top" wrapText="1"/>
    </xf>
    <xf numFmtId="0" fontId="13" fillId="0" borderId="19" xfId="8" applyFont="1" applyBorder="1" applyAlignment="1">
      <alignment horizontal="left" vertical="top" wrapText="1"/>
    </xf>
    <xf numFmtId="0" fontId="12" fillId="0" borderId="24" xfId="8" applyBorder="1" applyAlignment="1">
      <alignment horizontal="left" vertical="top" wrapText="1"/>
    </xf>
    <xf numFmtId="0" fontId="12" fillId="0" borderId="0" xfId="8" applyAlignment="1">
      <alignment horizontal="left" vertical="top" wrapText="1"/>
    </xf>
    <xf numFmtId="0" fontId="12" fillId="0" borderId="25" xfId="8" applyBorder="1" applyAlignment="1">
      <alignment horizontal="left" vertical="top" wrapText="1"/>
    </xf>
    <xf numFmtId="0" fontId="13" fillId="0" borderId="20" xfId="8" applyFont="1" applyBorder="1" applyAlignment="1">
      <alignment horizontal="left" vertical="top" wrapText="1"/>
    </xf>
    <xf numFmtId="0" fontId="12" fillId="0" borderId="26" xfId="8" applyBorder="1" applyAlignment="1">
      <alignment horizontal="left" vertical="top" wrapText="1"/>
    </xf>
    <xf numFmtId="0" fontId="12" fillId="0" borderId="21" xfId="8" applyBorder="1" applyAlignment="1">
      <alignment horizontal="left" vertical="top" wrapText="1"/>
    </xf>
    <xf numFmtId="0" fontId="13" fillId="7" borderId="18" xfId="8" applyFont="1" applyFill="1" applyBorder="1" applyAlignment="1">
      <alignment horizontal="center" vertical="center" wrapText="1"/>
    </xf>
    <xf numFmtId="0" fontId="13" fillId="7" borderId="23" xfId="8" applyFont="1" applyFill="1" applyBorder="1" applyAlignment="1">
      <alignment horizontal="center" vertical="center" wrapText="1"/>
    </xf>
    <xf numFmtId="0" fontId="13" fillId="7" borderId="20" xfId="8" applyFont="1" applyFill="1" applyBorder="1" applyAlignment="1">
      <alignment horizontal="center" vertical="center" wrapText="1"/>
    </xf>
    <xf numFmtId="0" fontId="13" fillId="7" borderId="26" xfId="8" applyFont="1" applyFill="1" applyBorder="1" applyAlignment="1">
      <alignment horizontal="center" vertical="center" wrapText="1"/>
    </xf>
    <xf numFmtId="0" fontId="14" fillId="7" borderId="18" xfId="8" applyFont="1" applyFill="1" applyBorder="1" applyAlignment="1">
      <alignment horizontal="center" vertical="center" wrapText="1"/>
    </xf>
    <xf numFmtId="0" fontId="14" fillId="7" borderId="19" xfId="8" applyFont="1" applyFill="1" applyBorder="1" applyAlignment="1">
      <alignment horizontal="center" vertical="center" wrapText="1"/>
    </xf>
    <xf numFmtId="0" fontId="14" fillId="7" borderId="20" xfId="8" applyFont="1" applyFill="1" applyBorder="1" applyAlignment="1">
      <alignment horizontal="center" vertical="center" wrapText="1"/>
    </xf>
    <xf numFmtId="0" fontId="14" fillId="7" borderId="21" xfId="8" applyFont="1" applyFill="1" applyBorder="1" applyAlignment="1">
      <alignment horizontal="center" vertical="center" wrapText="1"/>
    </xf>
    <xf numFmtId="0" fontId="13" fillId="0" borderId="18" xfId="8" applyFont="1" applyBorder="1" applyAlignment="1">
      <alignment horizontal="left" vertical="top" wrapText="1"/>
    </xf>
    <xf numFmtId="0" fontId="13" fillId="0" borderId="24" xfId="8" applyFont="1" applyBorder="1" applyAlignment="1">
      <alignment horizontal="left" vertical="top" wrapText="1"/>
    </xf>
    <xf numFmtId="0" fontId="13" fillId="0" borderId="25" xfId="8" applyFont="1" applyBorder="1" applyAlignment="1">
      <alignment horizontal="left" vertical="top" wrapText="1"/>
    </xf>
    <xf numFmtId="0" fontId="13" fillId="0" borderId="21" xfId="8" applyFont="1" applyBorder="1" applyAlignment="1">
      <alignment horizontal="left" vertical="top" wrapText="1"/>
    </xf>
    <xf numFmtId="0" fontId="13" fillId="0" borderId="15" xfId="8" applyFont="1" applyBorder="1" applyAlignment="1">
      <alignment horizontal="center" vertical="top" wrapText="1"/>
    </xf>
    <xf numFmtId="0" fontId="12" fillId="0" borderId="16" xfId="8" applyBorder="1" applyAlignment="1">
      <alignment horizontal="center" vertical="top" wrapText="1"/>
    </xf>
    <xf numFmtId="0" fontId="12" fillId="0" borderId="17" xfId="8" applyBorder="1" applyAlignment="1">
      <alignment horizontal="center" vertical="top" wrapText="1"/>
    </xf>
    <xf numFmtId="0" fontId="13" fillId="0" borderId="15" xfId="8" applyFont="1" applyBorder="1" applyAlignment="1">
      <alignment horizontal="left" vertical="top" wrapText="1"/>
    </xf>
    <xf numFmtId="0" fontId="12" fillId="0" borderId="16" xfId="8" applyBorder="1" applyAlignment="1">
      <alignment horizontal="left" vertical="top" wrapText="1"/>
    </xf>
    <xf numFmtId="0" fontId="12" fillId="0" borderId="17" xfId="8" applyBorder="1" applyAlignment="1">
      <alignment horizontal="left" vertical="top" wrapText="1"/>
    </xf>
    <xf numFmtId="0" fontId="13" fillId="0" borderId="15" xfId="8" applyFont="1" applyBorder="1" applyAlignment="1">
      <alignment horizontal="left" vertical="center" wrapText="1"/>
    </xf>
    <xf numFmtId="0" fontId="12" fillId="0" borderId="16" xfId="8" applyBorder="1" applyAlignment="1">
      <alignment horizontal="left" vertical="center" wrapText="1"/>
    </xf>
    <xf numFmtId="0" fontId="12" fillId="0" borderId="17" xfId="8" applyBorder="1" applyAlignment="1">
      <alignment horizontal="left" vertical="center" wrapText="1"/>
    </xf>
    <xf numFmtId="0" fontId="12" fillId="0" borderId="15" xfId="8" applyBorder="1" applyAlignment="1">
      <alignment horizontal="left" vertical="center" wrapText="1"/>
    </xf>
    <xf numFmtId="0" fontId="4" fillId="10" borderId="12" xfId="3" applyFont="1" applyFill="1" applyBorder="1" applyAlignment="1">
      <alignment horizontal="center" vertical="center"/>
    </xf>
    <xf numFmtId="49" fontId="4" fillId="12" borderId="7" xfId="3" applyNumberFormat="1" applyFont="1" applyFill="1" applyBorder="1" applyAlignment="1">
      <alignment horizontal="center" vertical="center"/>
    </xf>
    <xf numFmtId="49" fontId="4" fillId="12" borderId="10" xfId="3" applyNumberFormat="1" applyFont="1" applyFill="1" applyBorder="1" applyAlignment="1">
      <alignment horizontal="center" vertical="center"/>
    </xf>
    <xf numFmtId="0" fontId="2" fillId="12" borderId="7" xfId="3" applyFont="1" applyFill="1" applyBorder="1" applyAlignment="1">
      <alignment horizontal="center" vertical="center" wrapText="1"/>
    </xf>
    <xf numFmtId="0" fontId="2" fillId="12" borderId="10" xfId="3" applyFont="1" applyFill="1" applyBorder="1" applyAlignment="1">
      <alignment horizontal="center" vertical="center" wrapText="1"/>
    </xf>
    <xf numFmtId="0" fontId="2" fillId="12" borderId="7" xfId="3" applyFont="1" applyFill="1" applyBorder="1" applyAlignment="1">
      <alignment horizontal="center" vertical="center"/>
    </xf>
    <xf numFmtId="0" fontId="2" fillId="12" borderId="10" xfId="3" applyFont="1" applyFill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10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11" fillId="4" borderId="0" xfId="0" applyNumberFormat="1" applyFont="1" applyFill="1" applyAlignment="1">
      <alignment horizontal="right" vertical="top" wrapText="1"/>
    </xf>
    <xf numFmtId="0" fontId="8" fillId="4" borderId="0" xfId="0" applyFont="1" applyFill="1" applyAlignment="1">
      <alignment horizontal="left" vertical="top" wrapText="1"/>
    </xf>
    <xf numFmtId="0" fontId="0" fillId="0" borderId="0" xfId="0"/>
    <xf numFmtId="10" fontId="11" fillId="4" borderId="0" xfId="0" applyNumberFormat="1" applyFont="1" applyFill="1" applyAlignment="1">
      <alignment horizontal="left" vertical="top" wrapText="1"/>
    </xf>
    <xf numFmtId="0" fontId="8" fillId="4" borderId="0" xfId="0" applyFont="1" applyFill="1" applyAlignment="1">
      <alignment horizontal="center" wrapText="1"/>
    </xf>
    <xf numFmtId="0" fontId="8" fillId="4" borderId="28" xfId="0" applyFont="1" applyFill="1" applyBorder="1" applyAlignment="1">
      <alignment horizontal="right" vertical="top" wrapText="1"/>
    </xf>
    <xf numFmtId="0" fontId="8" fillId="4" borderId="28" xfId="0" applyFont="1" applyFill="1" applyBorder="1" applyAlignment="1">
      <alignment horizontal="center" vertical="top" wrapText="1"/>
    </xf>
    <xf numFmtId="0" fontId="8" fillId="4" borderId="28" xfId="0" applyFont="1" applyFill="1" applyBorder="1" applyAlignment="1">
      <alignment horizontal="left" vertical="top" wrapText="1"/>
    </xf>
    <xf numFmtId="9" fontId="2" fillId="13" borderId="8" xfId="2" applyFont="1" applyFill="1" applyBorder="1" applyAlignment="1">
      <alignment horizontal="center"/>
    </xf>
    <xf numFmtId="9" fontId="2" fillId="13" borderId="9" xfId="2" applyFont="1" applyFill="1" applyBorder="1" applyAlignment="1">
      <alignment horizontal="center"/>
    </xf>
    <xf numFmtId="43" fontId="2" fillId="0" borderId="8" xfId="3" applyNumberFormat="1" applyFont="1" applyBorder="1" applyAlignment="1">
      <alignment horizontal="center" vertical="center"/>
    </xf>
    <xf numFmtId="43" fontId="2" fillId="0" borderId="9" xfId="3" applyNumberFormat="1" applyFont="1" applyBorder="1" applyAlignment="1">
      <alignment horizontal="center" vertical="center"/>
    </xf>
  </cellXfs>
  <cellStyles count="13">
    <cellStyle name="Moeda" xfId="9" builtinId="4"/>
    <cellStyle name="Moeda 2" xfId="11" xr:uid="{A21A949B-D500-4B05-8F1F-521A12052F58}"/>
    <cellStyle name="Normal" xfId="0" builtinId="0"/>
    <cellStyle name="Normal 11 2" xfId="5" xr:uid="{D2A3EEAE-11B5-4B71-A59B-73CB5C6D707F}"/>
    <cellStyle name="Normal 2" xfId="8" xr:uid="{BC53599F-26DF-4F38-98F5-0D9DA85B1DFE}"/>
    <cellStyle name="Normal 3" xfId="12" xr:uid="{45C3F493-51CD-4CF1-9154-E757E0C62983}"/>
    <cellStyle name="Normal 5" xfId="3" xr:uid="{49F94B61-B132-4C32-A1CC-2AD4AAE76ED6}"/>
    <cellStyle name="Normal 7 3" xfId="4" xr:uid="{CA55CCED-45D2-470F-8FFE-8286C8FAD753}"/>
    <cellStyle name="Porcentagem" xfId="2" builtinId="5"/>
    <cellStyle name="Porcentagem 2 2" xfId="6" xr:uid="{20DB124E-4CA1-490F-B119-5E3C62D86000}"/>
    <cellStyle name="Porcentagem 2 6" xfId="7" xr:uid="{7A5DCA42-4DA7-4C82-ABAE-14F15ED90552}"/>
    <cellStyle name="Vírgula" xfId="1" builtinId="3"/>
    <cellStyle name="Vírgula 2" xfId="10" xr:uid="{A5F62BEF-CEB1-4FA2-AE09-1281574248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94503</xdr:colOff>
      <xdr:row>1</xdr:row>
      <xdr:rowOff>28762</xdr:rowOff>
    </xdr:from>
    <xdr:to>
      <xdr:col>0</xdr:col>
      <xdr:colOff>816622</xdr:colOff>
      <xdr:row>5</xdr:row>
      <xdr:rowOff>46505</xdr:rowOff>
    </xdr:to>
    <xdr:pic>
      <xdr:nvPicPr>
        <xdr:cNvPr id="3" name="Imagem 2" descr="BRASÃO POLÍCIA FEDERAL Logo PNG Vector (CDR) Free Download">
          <a:extLst>
            <a:ext uri="{FF2B5EF4-FFF2-40B4-BE49-F238E27FC236}">
              <a16:creationId xmlns:a16="http://schemas.microsoft.com/office/drawing/2014/main" id="{BE0910EF-7BDC-45CF-8582-A25D34205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62" y="208056"/>
          <a:ext cx="722119" cy="850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94503</xdr:colOff>
      <xdr:row>1</xdr:row>
      <xdr:rowOff>28762</xdr:rowOff>
    </xdr:from>
    <xdr:to>
      <xdr:col>0</xdr:col>
      <xdr:colOff>816622</xdr:colOff>
      <xdr:row>5</xdr:row>
      <xdr:rowOff>46505</xdr:rowOff>
    </xdr:to>
    <xdr:pic>
      <xdr:nvPicPr>
        <xdr:cNvPr id="2" name="Imagem 1" descr="BRASÃO POLÍCIA FEDERAL Logo PNG Vector (CDR) Free Download">
          <a:extLst>
            <a:ext uri="{FF2B5EF4-FFF2-40B4-BE49-F238E27FC236}">
              <a16:creationId xmlns:a16="http://schemas.microsoft.com/office/drawing/2014/main" id="{8AF31796-956C-4A1E-B324-91DC6844C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503" y="219262"/>
          <a:ext cx="722119" cy="8749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6350</xdr:rowOff>
    </xdr:from>
    <xdr:to>
      <xdr:col>0</xdr:col>
      <xdr:colOff>807844</xdr:colOff>
      <xdr:row>5</xdr:row>
      <xdr:rowOff>25774</xdr:rowOff>
    </xdr:to>
    <xdr:pic>
      <xdr:nvPicPr>
        <xdr:cNvPr id="3" name="Imagem 2" descr="BRASÃO POLÍCIA FEDERAL Logo PNG Vector (CDR) Free Download">
          <a:extLst>
            <a:ext uri="{FF2B5EF4-FFF2-40B4-BE49-F238E27FC236}">
              <a16:creationId xmlns:a16="http://schemas.microsoft.com/office/drawing/2014/main" id="{0D1CB4B6-E25B-4F2A-A2C0-CBBA79AA9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0"/>
          <a:ext cx="722119" cy="857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82550</xdr:colOff>
      <xdr:row>0</xdr:row>
      <xdr:rowOff>158750</xdr:rowOff>
    </xdr:from>
    <xdr:to>
      <xdr:col>0</xdr:col>
      <xdr:colOff>804669</xdr:colOff>
      <xdr:row>4</xdr:row>
      <xdr:rowOff>178174</xdr:rowOff>
    </xdr:to>
    <xdr:pic>
      <xdr:nvPicPr>
        <xdr:cNvPr id="3" name="Imagem 2" descr="BRASÃO POLÍCIA FEDERAL Logo PNG Vector (CDR) Free Download">
          <a:extLst>
            <a:ext uri="{FF2B5EF4-FFF2-40B4-BE49-F238E27FC236}">
              <a16:creationId xmlns:a16="http://schemas.microsoft.com/office/drawing/2014/main" id="{7FF815F2-2115-4DF6-822F-D97D7E28D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158750"/>
          <a:ext cx="722119" cy="857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0</xdr:row>
      <xdr:rowOff>152400</xdr:rowOff>
    </xdr:from>
    <xdr:to>
      <xdr:col>1</xdr:col>
      <xdr:colOff>1394</xdr:colOff>
      <xdr:row>4</xdr:row>
      <xdr:rowOff>171824</xdr:rowOff>
    </xdr:to>
    <xdr:pic>
      <xdr:nvPicPr>
        <xdr:cNvPr id="3" name="Imagem 2" descr="BRASÃO POLÍCIA FEDERAL Logo PNG Vector (CDR) Free Download">
          <a:extLst>
            <a:ext uri="{FF2B5EF4-FFF2-40B4-BE49-F238E27FC236}">
              <a16:creationId xmlns:a16="http://schemas.microsoft.com/office/drawing/2014/main" id="{C138171B-05F9-45F5-B1A1-959073945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152400"/>
          <a:ext cx="722119" cy="857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1</xdr:row>
      <xdr:rowOff>0</xdr:rowOff>
    </xdr:from>
    <xdr:to>
      <xdr:col>1</xdr:col>
      <xdr:colOff>1394</xdr:colOff>
      <xdr:row>5</xdr:row>
      <xdr:rowOff>19424</xdr:rowOff>
    </xdr:to>
    <xdr:pic>
      <xdr:nvPicPr>
        <xdr:cNvPr id="3" name="Imagem 2" descr="BRASÃO POLÍCIA FEDERAL Logo PNG Vector (CDR) Free Download">
          <a:extLst>
            <a:ext uri="{FF2B5EF4-FFF2-40B4-BE49-F238E27FC236}">
              <a16:creationId xmlns:a16="http://schemas.microsoft.com/office/drawing/2014/main" id="{11D80075-5162-4216-9DEF-D8727A8C2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184150"/>
          <a:ext cx="722119" cy="857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0</xdr:row>
      <xdr:rowOff>152400</xdr:rowOff>
    </xdr:from>
    <xdr:to>
      <xdr:col>1</xdr:col>
      <xdr:colOff>1394</xdr:colOff>
      <xdr:row>4</xdr:row>
      <xdr:rowOff>171824</xdr:rowOff>
    </xdr:to>
    <xdr:pic>
      <xdr:nvPicPr>
        <xdr:cNvPr id="3" name="Imagem 2" descr="BRASÃO POLÍCIA FEDERAL Logo PNG Vector (CDR) Free Download">
          <a:extLst>
            <a:ext uri="{FF2B5EF4-FFF2-40B4-BE49-F238E27FC236}">
              <a16:creationId xmlns:a16="http://schemas.microsoft.com/office/drawing/2014/main" id="{9EE4ACBB-DCA6-456B-94E9-52BF7BCFE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152400"/>
          <a:ext cx="722119" cy="857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177800</xdr:rowOff>
    </xdr:from>
    <xdr:to>
      <xdr:col>0</xdr:col>
      <xdr:colOff>807844</xdr:colOff>
      <xdr:row>5</xdr:row>
      <xdr:rowOff>13074</xdr:rowOff>
    </xdr:to>
    <xdr:pic>
      <xdr:nvPicPr>
        <xdr:cNvPr id="3" name="Imagem 2" descr="BRASÃO POLÍCIA FEDERAL Logo PNG Vector (CDR) Free Download">
          <a:extLst>
            <a:ext uri="{FF2B5EF4-FFF2-40B4-BE49-F238E27FC236}">
              <a16:creationId xmlns:a16="http://schemas.microsoft.com/office/drawing/2014/main" id="{63DA1711-924D-4212-8CFC-79F172E7D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77800"/>
          <a:ext cx="722119" cy="857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25</xdr:row>
      <xdr:rowOff>113188</xdr:rowOff>
    </xdr:from>
    <xdr:ext cx="3373470" cy="358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B7A768C9-439E-451A-8C75-33C8E15910B1}"/>
                </a:ext>
              </a:extLst>
            </xdr:cNvPr>
            <xdr:cNvSpPr txBox="1"/>
          </xdr:nvSpPr>
          <xdr:spPr>
            <a:xfrm>
              <a:off x="2392330" y="5685313"/>
              <a:ext cx="3373470" cy="358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b="1" i="1">
                        <a:latin typeface="Cambria Math" panose="02040503050406030204" pitchFamily="18" charset="0"/>
                      </a:rPr>
                      <m:t>𝑩𝑫𝑰</m:t>
                    </m:r>
                    <m:r>
                      <a:rPr lang="pt-BR" sz="11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𝟏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pt-BR" sz="1100" b="1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1" i="1">
                                <a:latin typeface="Cambria Math" panose="02040503050406030204" pitchFamily="18" charset="0"/>
                              </a:rPr>
                              <m:t>𝑨𝑪</m:t>
                            </m:r>
                            <m:r>
                              <a:rPr lang="pt-BR" sz="1100" b="1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a:rPr lang="pt-BR" sz="1100" b="1" i="1">
                                <a:latin typeface="Cambria Math" panose="02040503050406030204" pitchFamily="18" charset="0"/>
                              </a:rPr>
                              <m:t>𝑹</m:t>
                            </m:r>
                            <m:r>
                              <a:rPr lang="pt-BR" sz="1100" b="1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a:rPr lang="pt-BR" sz="1100" b="1" i="1">
                                <a:latin typeface="Cambria Math" panose="02040503050406030204" pitchFamily="18" charset="0"/>
                              </a:rPr>
                              <m:t>𝑺</m:t>
                            </m:r>
                            <m:r>
                              <a:rPr lang="pt-BR" sz="1100" b="1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a:rPr lang="pt-BR" sz="1100" b="1" i="1">
                                <a:latin typeface="Cambria Math" panose="02040503050406030204" pitchFamily="18" charset="0"/>
                              </a:rPr>
                              <m:t>𝑮</m:t>
                            </m:r>
                          </m:e>
                        </m:d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)(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𝟏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𝑫𝒇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)(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𝟏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𝑳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𝟏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𝑻</m:t>
                        </m:r>
                        <m:r>
                          <a:rPr lang="pt-BR" sz="1100" b="1" i="1">
                            <a:latin typeface="Cambria Math" panose="02040503050406030204" pitchFamily="18" charset="0"/>
                          </a:rPr>
                          <m:t>)</m:t>
                        </m:r>
                      </m:den>
                    </m:f>
                    <m:r>
                      <a:rPr lang="pt-BR" sz="1100" b="1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pt-BR" sz="1100" b="1" i="1">
                        <a:latin typeface="Cambria Math" panose="02040503050406030204" pitchFamily="18" charset="0"/>
                      </a:rPr>
                      <m:t>𝟏</m:t>
                    </m:r>
                  </m:oMath>
                </m:oMathPara>
              </a14:m>
              <a:endParaRPr lang="pt-BR" sz="1100" b="1"/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B7A768C9-439E-451A-8C75-33C8E15910B1}"/>
                </a:ext>
              </a:extLst>
            </xdr:cNvPr>
            <xdr:cNvSpPr txBox="1"/>
          </xdr:nvSpPr>
          <xdr:spPr>
            <a:xfrm>
              <a:off x="2392330" y="5685313"/>
              <a:ext cx="3373470" cy="358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100" b="1" i="0">
                  <a:latin typeface="Cambria Math" panose="02040503050406030204" pitchFamily="18" charset="0"/>
                </a:rPr>
                <a:t>𝑩𝑫𝑰=((𝟏+(𝑨𝑪+𝑹+𝑺+𝑮))(𝟏+𝑫𝒇)(𝟏+𝑳))/((𝟏−𝑻))−𝟏</a:t>
              </a:r>
              <a:endParaRPr lang="pt-BR" sz="1100" b="1"/>
            </a:p>
          </xdr:txBody>
        </xdr:sp>
      </mc:Fallback>
    </mc:AlternateContent>
    <xdr:clientData/>
  </xdr:oneCellAnchor>
  <xdr:twoCellAnchor editAs="oneCell">
    <xdr:from>
      <xdr:col>0</xdr:col>
      <xdr:colOff>82826</xdr:colOff>
      <xdr:row>0</xdr:row>
      <xdr:rowOff>115957</xdr:rowOff>
    </xdr:from>
    <xdr:to>
      <xdr:col>1</xdr:col>
      <xdr:colOff>525269</xdr:colOff>
      <xdr:row>4</xdr:row>
      <xdr:rowOff>146010</xdr:rowOff>
    </xdr:to>
    <xdr:pic>
      <xdr:nvPicPr>
        <xdr:cNvPr id="4" name="Imagem 3" descr="BRASÃO POLÍCIA FEDERAL Logo PNG Vector (CDR) Free Download">
          <a:extLst>
            <a:ext uri="{FF2B5EF4-FFF2-40B4-BE49-F238E27FC236}">
              <a16:creationId xmlns:a16="http://schemas.microsoft.com/office/drawing/2014/main" id="{3E6BE50E-6798-4704-90DB-7B3590036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26" y="115957"/>
          <a:ext cx="718944" cy="84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94503</xdr:colOff>
      <xdr:row>1</xdr:row>
      <xdr:rowOff>28762</xdr:rowOff>
    </xdr:from>
    <xdr:to>
      <xdr:col>0</xdr:col>
      <xdr:colOff>816622</xdr:colOff>
      <xdr:row>5</xdr:row>
      <xdr:rowOff>94130</xdr:rowOff>
    </xdr:to>
    <xdr:pic>
      <xdr:nvPicPr>
        <xdr:cNvPr id="2" name="Imagem 1" descr="BRASÃO POLÍCIA FEDERAL Logo PNG Vector (CDR) Free Download">
          <a:extLst>
            <a:ext uri="{FF2B5EF4-FFF2-40B4-BE49-F238E27FC236}">
              <a16:creationId xmlns:a16="http://schemas.microsoft.com/office/drawing/2014/main" id="{DF2AACF0-99D7-4D79-BE2C-068DCD9EA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503" y="219262"/>
          <a:ext cx="722119" cy="8749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THUR~1.ASS\AppData\Local\Temp\Rar$DIa4612.44330\Proposta%20de%20Contrata&#231;&#227;o%20-%20Engenharia%20Consultiva%20-%20SR.PF.SE%20-%20rev1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ronograma Físico-Financeiro"/>
      <sheetName val="Curva ABC Produtos"/>
      <sheetName val="P01"/>
      <sheetName val="P02"/>
      <sheetName val="P03"/>
      <sheetName val="P04"/>
      <sheetName val="P05"/>
      <sheetName val="P06"/>
      <sheetName val="P07"/>
      <sheetName val="P08"/>
      <sheetName val="P09"/>
      <sheetName val="P10"/>
      <sheetName val="P11"/>
      <sheetName val="BDI"/>
    </sheetNames>
    <sheetDataSet>
      <sheetData sheetId="0"/>
      <sheetData sheetId="1"/>
      <sheetData sheetId="2"/>
      <sheetData sheetId="3">
        <row r="18">
          <cell r="J18">
            <v>45046.94</v>
          </cell>
        </row>
      </sheetData>
      <sheetData sheetId="4"/>
      <sheetData sheetId="5">
        <row r="17">
          <cell r="J17">
            <v>1609.6</v>
          </cell>
        </row>
      </sheetData>
      <sheetData sheetId="6">
        <row r="17">
          <cell r="J17">
            <v>1609.6</v>
          </cell>
        </row>
      </sheetData>
      <sheetData sheetId="7"/>
      <sheetData sheetId="8">
        <row r="17">
          <cell r="J17">
            <v>2096.8000000000002</v>
          </cell>
        </row>
      </sheetData>
      <sheetData sheetId="9">
        <row r="17">
          <cell r="J17">
            <v>16096</v>
          </cell>
        </row>
      </sheetData>
      <sheetData sheetId="10">
        <row r="17">
          <cell r="J17">
            <v>16096</v>
          </cell>
        </row>
      </sheetData>
      <sheetData sheetId="11">
        <row r="18">
          <cell r="J18">
            <v>140.44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2797C-6C04-410F-8A67-3BC05D755310}">
  <sheetPr codeName="Planilha1"/>
  <dimension ref="A3:N21"/>
  <sheetViews>
    <sheetView showGridLines="0" tabSelected="1" topLeftCell="A4" zoomScale="80" zoomScaleNormal="80" zoomScaleSheetLayoutView="100" workbookViewId="0">
      <selection activeCell="B17" sqref="B17"/>
    </sheetView>
  </sheetViews>
  <sheetFormatPr defaultRowHeight="15"/>
  <cols>
    <col min="1" max="1" width="12.28515625" customWidth="1"/>
    <col min="2" max="2" width="95" bestFit="1" customWidth="1"/>
    <col min="3" max="3" width="15.7109375" customWidth="1"/>
    <col min="4" max="4" width="10.28515625" customWidth="1"/>
    <col min="5" max="5" width="15.140625" customWidth="1"/>
    <col min="6" max="6" width="14.28515625" bestFit="1" customWidth="1"/>
    <col min="7" max="7" width="14.5703125" bestFit="1" customWidth="1"/>
    <col min="14" max="14" width="11.28515625" bestFit="1" customWidth="1"/>
  </cols>
  <sheetData>
    <row r="3" spans="1:13" ht="18.75">
      <c r="B3" s="68" t="s">
        <v>0</v>
      </c>
    </row>
    <row r="4" spans="1:13" ht="18.75">
      <c r="B4" s="68" t="s">
        <v>200</v>
      </c>
    </row>
    <row r="7" spans="1:13" s="1" customFormat="1" ht="39.950000000000003" customHeight="1">
      <c r="A7" s="149" t="s">
        <v>1</v>
      </c>
      <c r="B7" s="150"/>
      <c r="C7" s="150"/>
      <c r="D7" s="150"/>
      <c r="E7" s="150"/>
      <c r="F7" s="150"/>
      <c r="G7" s="151"/>
      <c r="H7" s="2"/>
      <c r="M7" s="3"/>
    </row>
    <row r="8" spans="1:13" s="1" customFormat="1" ht="60" customHeight="1">
      <c r="A8" s="152" t="s">
        <v>199</v>
      </c>
      <c r="B8" s="153"/>
      <c r="C8" s="153"/>
      <c r="D8" s="153"/>
      <c r="E8" s="153"/>
      <c r="F8" s="153"/>
      <c r="G8" s="154"/>
      <c r="H8" s="4"/>
      <c r="M8" s="3"/>
    </row>
    <row r="9" spans="1:13" s="1" customFormat="1" ht="24" customHeight="1">
      <c r="A9" s="5"/>
      <c r="B9" s="6"/>
      <c r="C9" s="7"/>
      <c r="D9" s="8" t="s">
        <v>2</v>
      </c>
      <c r="E9" s="9">
        <v>24</v>
      </c>
      <c r="F9" s="10" t="s">
        <v>3</v>
      </c>
      <c r="G9" s="119">
        <v>45383</v>
      </c>
      <c r="H9" s="11"/>
      <c r="M9" s="3"/>
    </row>
    <row r="10" spans="1:13" s="1" customFormat="1" ht="30" customHeight="1">
      <c r="A10" s="155" t="s">
        <v>4</v>
      </c>
      <c r="B10" s="155" t="s">
        <v>5</v>
      </c>
      <c r="C10" s="155" t="s">
        <v>6</v>
      </c>
      <c r="D10" s="155" t="s">
        <v>7</v>
      </c>
      <c r="E10" s="157" t="s">
        <v>8</v>
      </c>
      <c r="F10" s="159" t="s">
        <v>9</v>
      </c>
      <c r="G10" s="160"/>
      <c r="H10" s="12"/>
      <c r="M10" s="3"/>
    </row>
    <row r="11" spans="1:13" s="1" customFormat="1" ht="30" customHeight="1">
      <c r="A11" s="156"/>
      <c r="B11" s="156"/>
      <c r="C11" s="156"/>
      <c r="D11" s="156"/>
      <c r="E11" s="158"/>
      <c r="F11" s="72" t="s">
        <v>10</v>
      </c>
      <c r="G11" s="72" t="s">
        <v>11</v>
      </c>
      <c r="H11" s="12"/>
      <c r="M11" s="3"/>
    </row>
    <row r="12" spans="1:13" s="1" customFormat="1" ht="30" customHeight="1">
      <c r="A12" s="69"/>
      <c r="B12" s="13"/>
      <c r="C12" s="13"/>
      <c r="D12" s="14"/>
      <c r="E12" s="13"/>
      <c r="F12" s="13"/>
      <c r="G12" s="70"/>
      <c r="H12" s="15"/>
      <c r="M12" s="3"/>
    </row>
    <row r="13" spans="1:13" s="1" customFormat="1" ht="39.950000000000003" customHeight="1">
      <c r="A13" s="16" t="s">
        <v>12</v>
      </c>
      <c r="B13" s="76" t="s">
        <v>13</v>
      </c>
      <c r="C13" s="51" t="s">
        <v>14</v>
      </c>
      <c r="D13" s="51" t="s">
        <v>15</v>
      </c>
      <c r="E13" s="51">
        <v>24</v>
      </c>
      <c r="F13" s="100">
        <f>'P01'!J18</f>
        <v>40401.377078464946</v>
      </c>
      <c r="G13" s="52">
        <f>TRUNC(E13*F13,2)</f>
        <v>969633.04</v>
      </c>
      <c r="H13" s="63">
        <f t="shared" ref="H13:H19" si="0">G13/$G$20</f>
        <v>0.73361239043601112</v>
      </c>
      <c r="J13" s="17"/>
      <c r="K13" s="18"/>
      <c r="M13" s="3"/>
    </row>
    <row r="14" spans="1:13" s="1" customFormat="1" ht="39.950000000000003" customHeight="1">
      <c r="A14" s="16" t="s">
        <v>16</v>
      </c>
      <c r="B14" s="76" t="s">
        <v>17</v>
      </c>
      <c r="C14" s="51" t="s">
        <v>18</v>
      </c>
      <c r="D14" s="51" t="s">
        <v>15</v>
      </c>
      <c r="E14" s="124">
        <v>14</v>
      </c>
      <c r="F14" s="100">
        <f>'P02'!J17</f>
        <v>1378.407158853699</v>
      </c>
      <c r="G14" s="52">
        <f>F14*E14</f>
        <v>19297.700223951786</v>
      </c>
      <c r="H14" s="63">
        <f t="shared" si="0"/>
        <v>1.4600401808926413E-2</v>
      </c>
      <c r="J14" s="17"/>
      <c r="K14" s="18"/>
      <c r="M14" s="3"/>
    </row>
    <row r="15" spans="1:13" s="1" customFormat="1" ht="39.950000000000003" customHeight="1">
      <c r="A15" s="16" t="s">
        <v>19</v>
      </c>
      <c r="B15" s="76" t="s">
        <v>209</v>
      </c>
      <c r="C15" s="51" t="s">
        <v>18</v>
      </c>
      <c r="D15" s="62" t="s">
        <v>21</v>
      </c>
      <c r="E15" s="124">
        <v>2391.08</v>
      </c>
      <c r="F15" s="100">
        <f>'P03'!J18</f>
        <v>1.1722700156792796</v>
      </c>
      <c r="G15" s="52">
        <f t="shared" ref="G15:G17" si="1">F15*E15</f>
        <v>2802.9913890904118</v>
      </c>
      <c r="H15" s="63">
        <f t="shared" si="0"/>
        <v>2.1207086892606015E-3</v>
      </c>
      <c r="J15" s="17"/>
      <c r="K15" s="18"/>
      <c r="M15" s="3"/>
    </row>
    <row r="16" spans="1:13" s="1" customFormat="1" ht="39.950000000000003" customHeight="1">
      <c r="A16" s="16" t="s">
        <v>20</v>
      </c>
      <c r="B16" s="76" t="s">
        <v>210</v>
      </c>
      <c r="C16" s="51" t="s">
        <v>18</v>
      </c>
      <c r="D16" s="51" t="s">
        <v>15</v>
      </c>
      <c r="E16" s="124">
        <v>2</v>
      </c>
      <c r="F16" s="100">
        <f>'P04'!J17</f>
        <v>2802.9913890904118</v>
      </c>
      <c r="G16" s="52">
        <f t="shared" si="1"/>
        <v>5605.9827781808235</v>
      </c>
      <c r="H16" s="63">
        <f t="shared" si="0"/>
        <v>4.241417378521203E-3</v>
      </c>
      <c r="J16" s="17"/>
      <c r="K16" s="18"/>
      <c r="M16" s="3"/>
    </row>
    <row r="17" spans="1:14" s="1" customFormat="1" ht="39.950000000000003" customHeight="1">
      <c r="A17" s="16" t="s">
        <v>22</v>
      </c>
      <c r="B17" s="76" t="s">
        <v>211</v>
      </c>
      <c r="C17" s="51" t="s">
        <v>300</v>
      </c>
      <c r="D17" s="51" t="s">
        <v>15</v>
      </c>
      <c r="E17" s="124">
        <v>10</v>
      </c>
      <c r="F17" s="100">
        <f>'P05'!J17</f>
        <v>13784.071588536992</v>
      </c>
      <c r="G17" s="52">
        <f t="shared" si="1"/>
        <v>137840.71588536992</v>
      </c>
      <c r="H17" s="63">
        <f t="shared" si="0"/>
        <v>0.1042885843494744</v>
      </c>
      <c r="J17" s="17"/>
      <c r="K17" s="18"/>
      <c r="M17" s="3"/>
      <c r="N17" s="125"/>
    </row>
    <row r="18" spans="1:14" s="1" customFormat="1" ht="39.950000000000003" customHeight="1">
      <c r="A18" s="16" t="s">
        <v>23</v>
      </c>
      <c r="B18" s="76" t="s">
        <v>212</v>
      </c>
      <c r="C18" s="51" t="s">
        <v>18</v>
      </c>
      <c r="D18" s="62" t="s">
        <v>25</v>
      </c>
      <c r="E18" s="124">
        <v>1236</v>
      </c>
      <c r="F18" s="100">
        <f>'P06'!J18</f>
        <v>140.45035697159699</v>
      </c>
      <c r="G18" s="52">
        <f>F18*E18</f>
        <v>173596.64121689388</v>
      </c>
      <c r="H18" s="63">
        <f t="shared" si="0"/>
        <v>0.13134107614029747</v>
      </c>
      <c r="J18" s="17"/>
      <c r="K18" s="18"/>
      <c r="M18" s="3"/>
    </row>
    <row r="19" spans="1:14" s="1" customFormat="1" ht="39.950000000000003" customHeight="1">
      <c r="A19" s="16" t="s">
        <v>24</v>
      </c>
      <c r="B19" s="76" t="s">
        <v>213</v>
      </c>
      <c r="C19" s="51" t="s">
        <v>18</v>
      </c>
      <c r="D19" s="62" t="s">
        <v>26</v>
      </c>
      <c r="E19" s="124">
        <v>48</v>
      </c>
      <c r="F19" s="100">
        <f>200*(1+BDI!C23)</f>
        <v>269.72588424657545</v>
      </c>
      <c r="G19" s="52">
        <f>F19*E19</f>
        <v>12946.842443835621</v>
      </c>
      <c r="H19" s="63">
        <f t="shared" si="0"/>
        <v>9.7954211975085533E-3</v>
      </c>
      <c r="J19" s="17"/>
      <c r="K19" s="18"/>
      <c r="M19" s="3"/>
    </row>
    <row r="20" spans="1:14" s="1" customFormat="1" ht="50.1" customHeight="1">
      <c r="A20" s="146" t="s">
        <v>27</v>
      </c>
      <c r="B20" s="147"/>
      <c r="C20" s="147"/>
      <c r="D20" s="147"/>
      <c r="E20" s="147"/>
      <c r="F20" s="148"/>
      <c r="G20" s="19">
        <f>SUM(G13:G19)</f>
        <v>1321723.9139373228</v>
      </c>
      <c r="H20" s="20"/>
      <c r="M20" s="3"/>
    </row>
    <row r="21" spans="1:14">
      <c r="A21" s="64"/>
    </row>
  </sheetData>
  <mergeCells count="9">
    <mergeCell ref="A20:F20"/>
    <mergeCell ref="A7:G7"/>
    <mergeCell ref="A8:G8"/>
    <mergeCell ref="A10:A11"/>
    <mergeCell ref="B10:B11"/>
    <mergeCell ref="C10:C11"/>
    <mergeCell ref="D10:D11"/>
    <mergeCell ref="E10:E11"/>
    <mergeCell ref="F10:G10"/>
  </mergeCells>
  <phoneticPr fontId="23" type="noConversion"/>
  <pageMargins left="0.511811024" right="0.511811024" top="0.78740157499999996" bottom="0.78740157499999996" header="0.31496062000000002" footer="0.31496062000000002"/>
  <pageSetup paperSize="9" scale="6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77826-7F65-4B4C-A780-935F7F615693}">
  <dimension ref="A3:M21"/>
  <sheetViews>
    <sheetView showGridLines="0" zoomScale="80" zoomScaleNormal="80" zoomScaleSheetLayoutView="100" workbookViewId="0">
      <selection activeCell="A8" sqref="A8:G8"/>
    </sheetView>
  </sheetViews>
  <sheetFormatPr defaultRowHeight="15"/>
  <cols>
    <col min="1" max="1" width="12.28515625" customWidth="1"/>
    <col min="2" max="2" width="95" bestFit="1" customWidth="1"/>
    <col min="3" max="3" width="15.7109375" customWidth="1"/>
    <col min="4" max="4" width="10.28515625" customWidth="1"/>
    <col min="5" max="5" width="15.140625" customWidth="1"/>
    <col min="6" max="6" width="14.28515625" bestFit="1" customWidth="1"/>
    <col min="7" max="7" width="14.5703125" bestFit="1" customWidth="1"/>
    <col min="8" max="8" width="11.140625" customWidth="1"/>
  </cols>
  <sheetData>
    <row r="3" spans="1:13" ht="18.75">
      <c r="B3" s="68" t="s">
        <v>0</v>
      </c>
    </row>
    <row r="4" spans="1:13" ht="18.75">
      <c r="B4" s="68" t="s">
        <v>200</v>
      </c>
    </row>
    <row r="7" spans="1:13" s="1" customFormat="1" ht="39.950000000000003" customHeight="1">
      <c r="A7" s="149" t="s">
        <v>128</v>
      </c>
      <c r="B7" s="150"/>
      <c r="C7" s="150"/>
      <c r="D7" s="150"/>
      <c r="E7" s="150"/>
      <c r="F7" s="150"/>
      <c r="G7" s="151"/>
      <c r="H7" s="2"/>
      <c r="M7" s="3"/>
    </row>
    <row r="8" spans="1:13" s="1" customFormat="1" ht="60" customHeight="1">
      <c r="A8" s="152" t="s">
        <v>199</v>
      </c>
      <c r="B8" s="153"/>
      <c r="C8" s="153"/>
      <c r="D8" s="153"/>
      <c r="E8" s="153"/>
      <c r="F8" s="153"/>
      <c r="G8" s="154"/>
      <c r="H8" s="4"/>
      <c r="M8" s="3"/>
    </row>
    <row r="9" spans="1:13" s="1" customFormat="1" ht="24" customHeight="1">
      <c r="A9" s="5"/>
      <c r="B9" s="6"/>
      <c r="C9" s="7"/>
      <c r="D9" s="8" t="s">
        <v>2</v>
      </c>
      <c r="E9" s="9">
        <v>24</v>
      </c>
      <c r="F9" s="10" t="s">
        <v>3</v>
      </c>
      <c r="G9" s="26">
        <v>45200</v>
      </c>
      <c r="H9" s="11"/>
      <c r="M9" s="3"/>
    </row>
    <row r="10" spans="1:13" s="1" customFormat="1" ht="30" customHeight="1">
      <c r="A10" s="155" t="s">
        <v>4</v>
      </c>
      <c r="B10" s="155" t="s">
        <v>5</v>
      </c>
      <c r="C10" s="155" t="s">
        <v>6</v>
      </c>
      <c r="D10" s="155" t="s">
        <v>7</v>
      </c>
      <c r="E10" s="157" t="s">
        <v>8</v>
      </c>
      <c r="F10" s="159" t="s">
        <v>9</v>
      </c>
      <c r="G10" s="160"/>
      <c r="H10" s="12"/>
      <c r="M10" s="3"/>
    </row>
    <row r="11" spans="1:13" s="1" customFormat="1" ht="30" customHeight="1">
      <c r="A11" s="156"/>
      <c r="B11" s="156"/>
      <c r="C11" s="156"/>
      <c r="D11" s="156"/>
      <c r="E11" s="158"/>
      <c r="F11" s="72" t="s">
        <v>10</v>
      </c>
      <c r="G11" s="72" t="s">
        <v>11</v>
      </c>
      <c r="H11" s="12"/>
      <c r="M11" s="3"/>
    </row>
    <row r="12" spans="1:13" s="1" customFormat="1" ht="30" customHeight="1">
      <c r="A12" s="69"/>
      <c r="B12" s="13"/>
      <c r="C12" s="13"/>
      <c r="D12" s="14"/>
      <c r="E12" s="13"/>
      <c r="F12" s="13"/>
      <c r="G12" s="70"/>
      <c r="H12" s="15"/>
      <c r="M12" s="3"/>
    </row>
    <row r="13" spans="1:13" s="1" customFormat="1" ht="39.950000000000003" customHeight="1">
      <c r="A13" s="16" t="s">
        <v>12</v>
      </c>
      <c r="B13" s="76" t="s">
        <v>13</v>
      </c>
      <c r="C13" s="51" t="s">
        <v>14</v>
      </c>
      <c r="D13" s="51" t="s">
        <v>15</v>
      </c>
      <c r="E13" s="51">
        <v>24</v>
      </c>
      <c r="F13" s="71">
        <f>'P01'!J18</f>
        <v>40401.377078464946</v>
      </c>
      <c r="G13" s="52">
        <f>TRUNC(E13*F13,2)</f>
        <v>969633.04</v>
      </c>
      <c r="H13" s="63">
        <f t="shared" ref="H13:H19" si="0">G13/$G$20</f>
        <v>0.73361239043601123</v>
      </c>
      <c r="J13" s="17"/>
      <c r="K13" s="18"/>
      <c r="M13" s="3"/>
    </row>
    <row r="14" spans="1:13" s="1" customFormat="1" ht="39.950000000000003" customHeight="1">
      <c r="A14" s="16" t="s">
        <v>23</v>
      </c>
      <c r="B14" s="76" t="s">
        <v>212</v>
      </c>
      <c r="C14" s="51" t="s">
        <v>18</v>
      </c>
      <c r="D14" s="62" t="s">
        <v>25</v>
      </c>
      <c r="E14" s="124">
        <v>1236</v>
      </c>
      <c r="F14" s="71">
        <f>'P06'!J18</f>
        <v>140.45035697159699</v>
      </c>
      <c r="G14" s="52">
        <f>F14*E14</f>
        <v>173596.64121689388</v>
      </c>
      <c r="H14" s="63">
        <f t="shared" si="0"/>
        <v>0.1313410761402975</v>
      </c>
      <c r="J14" s="17"/>
      <c r="K14" s="18"/>
      <c r="M14" s="3"/>
    </row>
    <row r="15" spans="1:13" s="1" customFormat="1" ht="39.950000000000003" customHeight="1">
      <c r="A15" s="16" t="s">
        <v>22</v>
      </c>
      <c r="B15" s="76" t="s">
        <v>211</v>
      </c>
      <c r="C15" s="51" t="s">
        <v>14</v>
      </c>
      <c r="D15" s="51" t="s">
        <v>15</v>
      </c>
      <c r="E15" s="124">
        <v>10</v>
      </c>
      <c r="F15" s="71">
        <f>'P05'!J17</f>
        <v>13784.071588536992</v>
      </c>
      <c r="G15" s="52">
        <f>F15*E15</f>
        <v>137840.71588536992</v>
      </c>
      <c r="H15" s="63">
        <f t="shared" si="0"/>
        <v>0.10428858434947441</v>
      </c>
      <c r="J15" s="17"/>
      <c r="K15" s="18"/>
      <c r="M15" s="3"/>
    </row>
    <row r="16" spans="1:13" s="1" customFormat="1" ht="39.950000000000003" customHeight="1">
      <c r="A16" s="16" t="s">
        <v>24</v>
      </c>
      <c r="B16" s="76" t="s">
        <v>213</v>
      </c>
      <c r="C16" s="51" t="s">
        <v>18</v>
      </c>
      <c r="D16" s="62" t="s">
        <v>26</v>
      </c>
      <c r="E16" s="124">
        <v>48</v>
      </c>
      <c r="F16" s="71">
        <f>200*(1+BDI!C23)</f>
        <v>269.72588424657545</v>
      </c>
      <c r="G16" s="52">
        <f>E16*F16</f>
        <v>12946.842443835621</v>
      </c>
      <c r="H16" s="63">
        <f t="shared" si="0"/>
        <v>9.795421197508555E-3</v>
      </c>
      <c r="J16" s="17"/>
      <c r="K16" s="18"/>
      <c r="M16" s="3"/>
    </row>
    <row r="17" spans="1:13" s="1" customFormat="1" ht="39.950000000000003" customHeight="1">
      <c r="A17" s="16" t="s">
        <v>16</v>
      </c>
      <c r="B17" s="76" t="s">
        <v>17</v>
      </c>
      <c r="C17" s="51" t="s">
        <v>18</v>
      </c>
      <c r="D17" s="51" t="s">
        <v>15</v>
      </c>
      <c r="E17" s="124">
        <v>14</v>
      </c>
      <c r="F17" s="71">
        <f>'P02'!J17</f>
        <v>1378.407158853699</v>
      </c>
      <c r="G17" s="52">
        <f>F17*E17</f>
        <v>19297.700223951786</v>
      </c>
      <c r="H17" s="63">
        <f t="shared" si="0"/>
        <v>1.4600401808926416E-2</v>
      </c>
      <c r="J17" s="17"/>
      <c r="K17" s="18"/>
      <c r="M17" s="3"/>
    </row>
    <row r="18" spans="1:13" s="1" customFormat="1" ht="39.950000000000003" customHeight="1">
      <c r="A18" s="16" t="s">
        <v>20</v>
      </c>
      <c r="B18" s="76" t="s">
        <v>210</v>
      </c>
      <c r="C18" s="51" t="s">
        <v>18</v>
      </c>
      <c r="D18" s="51" t="s">
        <v>15</v>
      </c>
      <c r="E18" s="124">
        <v>2</v>
      </c>
      <c r="F18" s="71">
        <f>'P04'!J17</f>
        <v>2802.9913890904118</v>
      </c>
      <c r="G18" s="52">
        <f>F18*E18</f>
        <v>5605.9827781808235</v>
      </c>
      <c r="H18" s="63">
        <f t="shared" si="0"/>
        <v>4.2414173785212039E-3</v>
      </c>
      <c r="J18" s="17"/>
      <c r="K18" s="18"/>
      <c r="M18" s="3"/>
    </row>
    <row r="19" spans="1:13" s="1" customFormat="1" ht="39.950000000000003" customHeight="1">
      <c r="A19" s="16" t="s">
        <v>19</v>
      </c>
      <c r="B19" s="76" t="s">
        <v>209</v>
      </c>
      <c r="C19" s="51" t="s">
        <v>18</v>
      </c>
      <c r="D19" s="62" t="s">
        <v>21</v>
      </c>
      <c r="E19" s="124">
        <v>2391.08</v>
      </c>
      <c r="F19" s="71">
        <f>'P03'!J18</f>
        <v>1.1722700156792796</v>
      </c>
      <c r="G19" s="52">
        <f>F19*E19</f>
        <v>2802.9913890904118</v>
      </c>
      <c r="H19" s="63">
        <f t="shared" si="0"/>
        <v>2.1207086892606019E-3</v>
      </c>
      <c r="J19" s="17"/>
      <c r="K19" s="18"/>
      <c r="M19" s="3"/>
    </row>
    <row r="20" spans="1:13" s="1" customFormat="1" ht="50.1" customHeight="1">
      <c r="A20" s="146" t="s">
        <v>27</v>
      </c>
      <c r="B20" s="147"/>
      <c r="C20" s="147"/>
      <c r="D20" s="147"/>
      <c r="E20" s="147"/>
      <c r="F20" s="148"/>
      <c r="G20" s="19">
        <f>SUM(G13:G19)</f>
        <v>1321723.9139373226</v>
      </c>
      <c r="H20" s="20"/>
      <c r="M20" s="3"/>
    </row>
    <row r="21" spans="1:13">
      <c r="A21" s="64"/>
    </row>
  </sheetData>
  <sortState xmlns:xlrd2="http://schemas.microsoft.com/office/spreadsheetml/2017/richdata2" ref="A13:H19">
    <sortCondition descending="1" ref="H13"/>
  </sortState>
  <mergeCells count="9">
    <mergeCell ref="A20:F20"/>
    <mergeCell ref="A7:G7"/>
    <mergeCell ref="A8:G8"/>
    <mergeCell ref="A10:A11"/>
    <mergeCell ref="B10:B11"/>
    <mergeCell ref="C10:C11"/>
    <mergeCell ref="D10:D11"/>
    <mergeCell ref="E10:E11"/>
    <mergeCell ref="F10:G10"/>
  </mergeCells>
  <pageMargins left="0.511811024" right="0.511811024" top="0.78740157499999996" bottom="0.78740157499999996" header="0.31496062000000002" footer="0.31496062000000002"/>
  <pageSetup paperSize="9" scale="6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DEB43-E996-448A-82AE-87561D1E33E3}">
  <sheetPr>
    <pageSetUpPr fitToPage="1"/>
  </sheetPr>
  <dimension ref="A1:L14"/>
  <sheetViews>
    <sheetView workbookViewId="0">
      <selection activeCell="E2" sqref="E2:G2"/>
    </sheetView>
  </sheetViews>
  <sheetFormatPr defaultRowHeight="15"/>
  <cols>
    <col min="1" max="1" width="9" bestFit="1" customWidth="1"/>
    <col min="3" max="3" width="59" customWidth="1"/>
    <col min="4" max="4" width="46.7109375" customWidth="1"/>
    <col min="6" max="6" width="11.5703125" bestFit="1" customWidth="1"/>
    <col min="7" max="7" width="13.140625" customWidth="1"/>
    <col min="8" max="8" width="16.85546875" customWidth="1"/>
    <col min="9" max="9" width="11.5703125" bestFit="1" customWidth="1"/>
    <col min="10" max="10" width="13" customWidth="1"/>
    <col min="11" max="11" width="22.5703125" customWidth="1"/>
    <col min="12" max="12" width="16.42578125" customWidth="1"/>
  </cols>
  <sheetData>
    <row r="1" spans="1:12">
      <c r="A1" s="102"/>
      <c r="B1" s="102"/>
      <c r="C1" s="102" t="s">
        <v>129</v>
      </c>
      <c r="D1" s="102" t="s">
        <v>130</v>
      </c>
      <c r="E1" s="221" t="s">
        <v>131</v>
      </c>
      <c r="F1" s="221"/>
      <c r="G1" s="221"/>
      <c r="H1" s="221" t="s">
        <v>132</v>
      </c>
      <c r="I1" s="221"/>
      <c r="J1" s="222"/>
    </row>
    <row r="2" spans="1:12" ht="51">
      <c r="A2" s="103"/>
      <c r="B2" s="103"/>
      <c r="C2" s="144" t="s">
        <v>298</v>
      </c>
      <c r="D2" s="144" t="s">
        <v>299</v>
      </c>
      <c r="E2" s="223">
        <v>0.34862942123287699</v>
      </c>
      <c r="F2" s="223"/>
      <c r="G2" s="223"/>
      <c r="H2" s="219" t="s">
        <v>133</v>
      </c>
      <c r="I2" s="219"/>
      <c r="J2" s="222"/>
    </row>
    <row r="3" spans="1:12">
      <c r="A3" s="224" t="s">
        <v>134</v>
      </c>
      <c r="B3" s="222"/>
      <c r="C3" s="222"/>
      <c r="D3" s="222"/>
      <c r="E3" s="222"/>
      <c r="F3" s="222"/>
      <c r="G3" s="222"/>
      <c r="H3" s="222"/>
      <c r="I3" s="222"/>
      <c r="J3" s="222"/>
    </row>
    <row r="4" spans="1:12" ht="45">
      <c r="A4" s="104" t="s">
        <v>32</v>
      </c>
      <c r="B4" s="104" t="s">
        <v>33</v>
      </c>
      <c r="C4" s="104" t="s">
        <v>34</v>
      </c>
      <c r="D4" s="104" t="s">
        <v>135</v>
      </c>
      <c r="E4" s="104" t="s">
        <v>35</v>
      </c>
      <c r="F4" s="104" t="s">
        <v>36</v>
      </c>
      <c r="G4" s="104" t="s">
        <v>136</v>
      </c>
      <c r="H4" s="104" t="s">
        <v>196</v>
      </c>
      <c r="I4" s="104" t="s">
        <v>137</v>
      </c>
      <c r="J4" s="104" t="s">
        <v>138</v>
      </c>
    </row>
    <row r="5" spans="1:12" ht="25.5">
      <c r="A5" s="129" t="s">
        <v>219</v>
      </c>
      <c r="B5" s="127" t="s">
        <v>42</v>
      </c>
      <c r="C5" s="127" t="s">
        <v>220</v>
      </c>
      <c r="D5" s="127" t="s">
        <v>139</v>
      </c>
      <c r="E5" s="128" t="s">
        <v>152</v>
      </c>
      <c r="F5" s="131">
        <v>24</v>
      </c>
      <c r="G5" s="126">
        <v>35419.75</v>
      </c>
      <c r="H5" s="126">
        <f>F5*G5</f>
        <v>850074</v>
      </c>
      <c r="I5" s="115">
        <f t="shared" ref="I5:I10" si="0">H5/SUM($H$5:$H$10)</f>
        <v>0.64315671793282403</v>
      </c>
      <c r="J5" s="115">
        <f>SUM($H$5:H5)/SUM($H$5:$H$10)</f>
        <v>0.64315671793282403</v>
      </c>
    </row>
    <row r="6" spans="1:12" ht="25.5">
      <c r="A6" s="129" t="s">
        <v>221</v>
      </c>
      <c r="B6" s="127" t="s">
        <v>66</v>
      </c>
      <c r="C6" s="127" t="s">
        <v>222</v>
      </c>
      <c r="D6" s="127" t="s">
        <v>223</v>
      </c>
      <c r="E6" s="128" t="s">
        <v>157</v>
      </c>
      <c r="F6" s="131">
        <v>1236</v>
      </c>
      <c r="G6" s="126">
        <f>Resumo!F18</f>
        <v>140.45035697159699</v>
      </c>
      <c r="H6" s="126">
        <f t="shared" ref="H6:H10" si="1">F6*G6</f>
        <v>173596.64121689388</v>
      </c>
      <c r="I6" s="115">
        <f t="shared" si="0"/>
        <v>0.1313413255895598</v>
      </c>
      <c r="J6" s="115">
        <f>SUM($H$5:H6)/SUM($H$5:$H$10)</f>
        <v>0.77449804352238383</v>
      </c>
    </row>
    <row r="7" spans="1:12" ht="25.5">
      <c r="A7" s="129" t="s">
        <v>224</v>
      </c>
      <c r="B7" s="127" t="s">
        <v>42</v>
      </c>
      <c r="C7" s="127" t="s">
        <v>225</v>
      </c>
      <c r="D7" s="127" t="s">
        <v>139</v>
      </c>
      <c r="E7" s="128" t="s">
        <v>51</v>
      </c>
      <c r="F7" s="131">
        <v>912</v>
      </c>
      <c r="G7" s="126">
        <v>172.3</v>
      </c>
      <c r="H7" s="126">
        <f t="shared" si="1"/>
        <v>157137.60000000001</v>
      </c>
      <c r="I7" s="115">
        <f t="shared" si="0"/>
        <v>0.11888859449864474</v>
      </c>
      <c r="J7" s="115">
        <f>SUM($H$5:H7)/SUM($H$5:$H$10)</f>
        <v>0.89338663802102858</v>
      </c>
    </row>
    <row r="8" spans="1:12" ht="25.5">
      <c r="A8" s="129" t="s">
        <v>226</v>
      </c>
      <c r="B8" s="127" t="s">
        <v>42</v>
      </c>
      <c r="C8" s="127" t="s">
        <v>227</v>
      </c>
      <c r="D8" s="127" t="s">
        <v>139</v>
      </c>
      <c r="E8" s="128" t="s">
        <v>152</v>
      </c>
      <c r="F8" s="131">
        <v>24</v>
      </c>
      <c r="G8" s="126">
        <v>4981.63</v>
      </c>
      <c r="H8" s="126">
        <f t="shared" si="1"/>
        <v>119559.12</v>
      </c>
      <c r="I8" s="115">
        <f t="shared" si="0"/>
        <v>9.0457126342102748E-2</v>
      </c>
      <c r="J8" s="115">
        <f>SUM($H$5:H8)/SUM($H$5:$H$10)</f>
        <v>0.98384376436313126</v>
      </c>
    </row>
    <row r="9" spans="1:12" ht="25.5">
      <c r="A9" s="109"/>
      <c r="B9" s="110" t="s">
        <v>141</v>
      </c>
      <c r="C9" s="110" t="s">
        <v>218</v>
      </c>
      <c r="D9" s="110" t="s">
        <v>142</v>
      </c>
      <c r="E9" s="111" t="s">
        <v>140</v>
      </c>
      <c r="F9" s="112">
        <v>48</v>
      </c>
      <c r="G9" s="130">
        <f>Resumo!F19</f>
        <v>269.72588424657545</v>
      </c>
      <c r="H9" s="113">
        <f>F9*G9</f>
        <v>12946.842443835621</v>
      </c>
      <c r="I9" s="114">
        <f t="shared" si="0"/>
        <v>9.79543980144164E-3</v>
      </c>
      <c r="J9" s="114">
        <f>SUM($H$5:H9)/SUM($H$5:$H$10)</f>
        <v>0.99363920416457296</v>
      </c>
    </row>
    <row r="10" spans="1:12">
      <c r="A10" s="129" t="s">
        <v>228</v>
      </c>
      <c r="B10" s="127" t="s">
        <v>42</v>
      </c>
      <c r="C10" s="127" t="s">
        <v>229</v>
      </c>
      <c r="D10" s="127" t="s">
        <v>139</v>
      </c>
      <c r="E10" s="128" t="s">
        <v>51</v>
      </c>
      <c r="F10" s="131">
        <v>240</v>
      </c>
      <c r="G10" s="126">
        <v>35.03</v>
      </c>
      <c r="H10" s="126">
        <f t="shared" si="1"/>
        <v>8407.2000000000007</v>
      </c>
      <c r="I10" s="115">
        <f t="shared" si="0"/>
        <v>6.360795835427078E-3</v>
      </c>
      <c r="J10" s="115">
        <f>SUM($H$5:H10)/SUM($H$5:$H$10)</f>
        <v>1</v>
      </c>
    </row>
    <row r="11" spans="1:12">
      <c r="A11" s="105"/>
      <c r="B11" s="105"/>
      <c r="C11" s="105"/>
      <c r="D11" s="105"/>
      <c r="E11" s="105"/>
      <c r="F11" s="105"/>
      <c r="G11" s="105"/>
      <c r="H11" s="105"/>
      <c r="I11" s="105"/>
      <c r="J11" s="105"/>
    </row>
    <row r="12" spans="1:12">
      <c r="A12" s="161"/>
      <c r="B12" s="161"/>
      <c r="C12" s="161"/>
      <c r="D12" s="27"/>
      <c r="E12" s="80"/>
      <c r="F12" s="219" t="s">
        <v>48</v>
      </c>
      <c r="G12" s="219"/>
      <c r="H12" s="220">
        <f>Resumo!G20</f>
        <v>1321723.9139373228</v>
      </c>
      <c r="I12" s="220"/>
      <c r="J12" s="220"/>
      <c r="K12" s="106"/>
      <c r="L12" s="106"/>
    </row>
    <row r="13" spans="1:12">
      <c r="A13" s="107"/>
      <c r="B13" s="107"/>
      <c r="C13" s="107"/>
      <c r="D13" s="107"/>
      <c r="E13" s="107"/>
      <c r="F13" s="107"/>
      <c r="G13" s="107"/>
      <c r="H13" s="107"/>
      <c r="I13" s="107"/>
      <c r="J13" s="107"/>
    </row>
    <row r="14" spans="1:12">
      <c r="A14" s="218" t="s">
        <v>143</v>
      </c>
      <c r="B14" s="218"/>
      <c r="C14" s="218"/>
      <c r="D14" s="218"/>
      <c r="E14" s="218"/>
      <c r="F14" s="218"/>
      <c r="G14" s="218"/>
      <c r="H14" s="218"/>
      <c r="I14" s="218"/>
      <c r="J14" s="218"/>
    </row>
  </sheetData>
  <mergeCells count="9">
    <mergeCell ref="A14:J14"/>
    <mergeCell ref="A12:C12"/>
    <mergeCell ref="F12:G12"/>
    <mergeCell ref="H12:J12"/>
    <mergeCell ref="E1:G1"/>
    <mergeCell ref="H1:J1"/>
    <mergeCell ref="E2:G2"/>
    <mergeCell ref="H2:J2"/>
    <mergeCell ref="A3:J3"/>
  </mergeCells>
  <pageMargins left="0.511811024" right="0.511811024" top="0.78740157499999996" bottom="0.78740157499999996" header="0.31496062000000002" footer="0.31496062000000002"/>
  <pageSetup paperSize="9" scale="6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9D420-977B-489A-97AD-AF15A6D45C0C}">
  <sheetPr>
    <pageSetUpPr fitToPage="1"/>
  </sheetPr>
  <dimension ref="A1:Q25"/>
  <sheetViews>
    <sheetView workbookViewId="0">
      <selection activeCell="F6" sqref="F6"/>
    </sheetView>
  </sheetViews>
  <sheetFormatPr defaultRowHeight="15"/>
  <cols>
    <col min="1" max="2" width="11.42578125" bestFit="1" customWidth="1"/>
    <col min="3" max="3" width="68.5703125" bestFit="1" customWidth="1"/>
    <col min="4" max="4" width="28.5703125" bestFit="1" customWidth="1"/>
    <col min="5" max="5" width="11.42578125" bestFit="1" customWidth="1"/>
    <col min="6" max="16" width="14.85546875" bestFit="1" customWidth="1"/>
    <col min="17" max="17" width="17.140625" bestFit="1" customWidth="1"/>
  </cols>
  <sheetData>
    <row r="1" spans="1:17" ht="15" customHeight="1">
      <c r="A1" s="102"/>
      <c r="B1" s="102"/>
      <c r="C1" s="102" t="s">
        <v>129</v>
      </c>
      <c r="D1" s="102" t="s">
        <v>130</v>
      </c>
      <c r="E1" s="221" t="s">
        <v>131</v>
      </c>
      <c r="F1" s="221"/>
      <c r="G1" s="221"/>
      <c r="H1" s="221" t="s">
        <v>132</v>
      </c>
      <c r="I1" s="221"/>
      <c r="J1" s="221"/>
      <c r="K1" s="221"/>
      <c r="L1" s="222"/>
      <c r="M1" s="222"/>
      <c r="N1" s="222"/>
      <c r="O1" s="222"/>
    </row>
    <row r="2" spans="1:17" ht="76.5" customHeight="1">
      <c r="A2" s="103"/>
      <c r="B2" s="103"/>
      <c r="C2" s="145" t="s">
        <v>298</v>
      </c>
      <c r="D2" s="145" t="s">
        <v>299</v>
      </c>
      <c r="E2" s="223">
        <v>0.34862942123287699</v>
      </c>
      <c r="F2" s="219"/>
      <c r="G2" s="219"/>
      <c r="H2" s="219" t="s">
        <v>198</v>
      </c>
      <c r="I2" s="219"/>
      <c r="J2" s="219"/>
      <c r="K2" s="219"/>
      <c r="L2" s="222"/>
      <c r="M2" s="222"/>
      <c r="N2" s="222"/>
      <c r="O2" s="222"/>
    </row>
    <row r="3" spans="1:17" ht="15" customHeight="1">
      <c r="A3" s="224" t="s">
        <v>144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</row>
    <row r="4" spans="1:17" ht="15" customHeight="1">
      <c r="A4" s="225" t="s">
        <v>32</v>
      </c>
      <c r="B4" s="227" t="s">
        <v>33</v>
      </c>
      <c r="C4" s="227" t="s">
        <v>34</v>
      </c>
      <c r="D4" s="227" t="s">
        <v>135</v>
      </c>
      <c r="E4" s="226" t="s">
        <v>35</v>
      </c>
      <c r="F4" s="226" t="s">
        <v>145</v>
      </c>
      <c r="G4" s="225"/>
      <c r="H4" s="226" t="s">
        <v>146</v>
      </c>
      <c r="I4" s="225"/>
      <c r="J4" s="226" t="s">
        <v>38</v>
      </c>
      <c r="K4" s="225"/>
      <c r="L4" s="225"/>
      <c r="M4" s="225" t="s">
        <v>147</v>
      </c>
      <c r="N4" s="225" t="s">
        <v>148</v>
      </c>
      <c r="O4" s="225" t="s">
        <v>172</v>
      </c>
      <c r="P4" s="222"/>
      <c r="Q4" s="222"/>
    </row>
    <row r="5" spans="1:17">
      <c r="A5" s="225"/>
      <c r="B5" s="227"/>
      <c r="C5" s="227"/>
      <c r="D5" s="227"/>
      <c r="E5" s="226"/>
      <c r="F5" s="108" t="s">
        <v>149</v>
      </c>
      <c r="G5" s="108" t="s">
        <v>150</v>
      </c>
      <c r="H5" s="108" t="s">
        <v>149</v>
      </c>
      <c r="I5" s="108" t="s">
        <v>150</v>
      </c>
      <c r="J5" s="108" t="s">
        <v>149</v>
      </c>
      <c r="K5" s="108" t="s">
        <v>150</v>
      </c>
      <c r="L5" s="108" t="s">
        <v>197</v>
      </c>
      <c r="M5" s="225"/>
      <c r="N5" s="225"/>
      <c r="O5" s="225"/>
      <c r="P5" s="225"/>
      <c r="Q5" s="225"/>
    </row>
    <row r="6" spans="1:17">
      <c r="A6" s="134" t="s">
        <v>173</v>
      </c>
      <c r="B6" s="132" t="s">
        <v>42</v>
      </c>
      <c r="C6" s="132" t="s">
        <v>174</v>
      </c>
      <c r="D6" s="132" t="s">
        <v>151</v>
      </c>
      <c r="E6" s="133" t="s">
        <v>152</v>
      </c>
      <c r="F6" s="134" t="s">
        <v>230</v>
      </c>
      <c r="G6" s="134" t="s">
        <v>153</v>
      </c>
      <c r="H6" s="134" t="s">
        <v>231</v>
      </c>
      <c r="I6" s="134" t="s">
        <v>153</v>
      </c>
      <c r="J6" s="134" t="s">
        <v>232</v>
      </c>
      <c r="K6" s="134" t="s">
        <v>153</v>
      </c>
      <c r="L6" s="135">
        <v>837301.82258879999</v>
      </c>
      <c r="M6" s="134" t="s">
        <v>233</v>
      </c>
      <c r="N6" s="135">
        <v>837301.82258879999</v>
      </c>
      <c r="O6" s="134" t="s">
        <v>233</v>
      </c>
    </row>
    <row r="7" spans="1:17">
      <c r="A7" s="134" t="s">
        <v>234</v>
      </c>
      <c r="B7" s="132" t="s">
        <v>42</v>
      </c>
      <c r="C7" s="132" t="s">
        <v>235</v>
      </c>
      <c r="D7" s="132" t="s">
        <v>151</v>
      </c>
      <c r="E7" s="133" t="s">
        <v>51</v>
      </c>
      <c r="F7" s="134" t="s">
        <v>236</v>
      </c>
      <c r="G7" s="134" t="s">
        <v>153</v>
      </c>
      <c r="H7" s="134" t="s">
        <v>237</v>
      </c>
      <c r="I7" s="134" t="s">
        <v>153</v>
      </c>
      <c r="J7" s="134" t="s">
        <v>238</v>
      </c>
      <c r="K7" s="134" t="s">
        <v>153</v>
      </c>
      <c r="L7" s="135">
        <v>154567.021752</v>
      </c>
      <c r="M7" s="134" t="s">
        <v>239</v>
      </c>
      <c r="N7" s="135">
        <v>991868.84434079996</v>
      </c>
      <c r="O7" s="134" t="s">
        <v>240</v>
      </c>
    </row>
    <row r="8" spans="1:17">
      <c r="A8" s="138" t="s">
        <v>177</v>
      </c>
      <c r="B8" s="136" t="s">
        <v>66</v>
      </c>
      <c r="C8" s="136" t="s">
        <v>69</v>
      </c>
      <c r="D8" s="136" t="s">
        <v>151</v>
      </c>
      <c r="E8" s="137" t="s">
        <v>70</v>
      </c>
      <c r="F8" s="138" t="s">
        <v>241</v>
      </c>
      <c r="G8" s="138" t="s">
        <v>153</v>
      </c>
      <c r="H8" s="138" t="s">
        <v>242</v>
      </c>
      <c r="I8" s="138" t="s">
        <v>153</v>
      </c>
      <c r="J8" s="138" t="s">
        <v>243</v>
      </c>
      <c r="K8" s="138" t="s">
        <v>153</v>
      </c>
      <c r="L8" s="139">
        <v>122128.8201</v>
      </c>
      <c r="M8" s="138" t="s">
        <v>244</v>
      </c>
      <c r="N8" s="139">
        <v>1113997.6644408</v>
      </c>
      <c r="O8" s="138" t="s">
        <v>245</v>
      </c>
    </row>
    <row r="9" spans="1:17">
      <c r="A9" s="138" t="s">
        <v>175</v>
      </c>
      <c r="B9" s="136" t="s">
        <v>42</v>
      </c>
      <c r="C9" s="136" t="s">
        <v>176</v>
      </c>
      <c r="D9" s="136" t="s">
        <v>151</v>
      </c>
      <c r="E9" s="137" t="s">
        <v>152</v>
      </c>
      <c r="F9" s="138" t="s">
        <v>246</v>
      </c>
      <c r="G9" s="138" t="s">
        <v>153</v>
      </c>
      <c r="H9" s="138" t="s">
        <v>247</v>
      </c>
      <c r="I9" s="138" t="s">
        <v>153</v>
      </c>
      <c r="J9" s="138" t="s">
        <v>248</v>
      </c>
      <c r="K9" s="138" t="s">
        <v>153</v>
      </c>
      <c r="L9" s="139">
        <v>106255.5118128</v>
      </c>
      <c r="M9" s="138" t="s">
        <v>249</v>
      </c>
      <c r="N9" s="139">
        <v>1220253.1762536</v>
      </c>
      <c r="O9" s="138" t="s">
        <v>250</v>
      </c>
    </row>
    <row r="10" spans="1:17" ht="25.5">
      <c r="A10" s="142" t="s">
        <v>178</v>
      </c>
      <c r="B10" s="140" t="s">
        <v>66</v>
      </c>
      <c r="C10" s="140" t="s">
        <v>72</v>
      </c>
      <c r="D10" s="140" t="s">
        <v>154</v>
      </c>
      <c r="E10" s="141" t="s">
        <v>157</v>
      </c>
      <c r="F10" s="142" t="s">
        <v>251</v>
      </c>
      <c r="G10" s="142" t="s">
        <v>153</v>
      </c>
      <c r="H10" s="142" t="s">
        <v>252</v>
      </c>
      <c r="I10" s="142" t="s">
        <v>153</v>
      </c>
      <c r="J10" s="142" t="s">
        <v>253</v>
      </c>
      <c r="K10" s="142" t="s">
        <v>153</v>
      </c>
      <c r="L10" s="143">
        <v>51454.68</v>
      </c>
      <c r="M10" s="142" t="s">
        <v>254</v>
      </c>
      <c r="N10" s="143">
        <v>1271707.8562536</v>
      </c>
      <c r="O10" s="142" t="s">
        <v>255</v>
      </c>
    </row>
    <row r="11" spans="1:17" ht="25.5">
      <c r="A11" s="142" t="s">
        <v>158</v>
      </c>
      <c r="B11" s="140" t="s">
        <v>42</v>
      </c>
      <c r="C11" s="140" t="s">
        <v>159</v>
      </c>
      <c r="D11" s="140" t="s">
        <v>154</v>
      </c>
      <c r="E11" s="141" t="s">
        <v>152</v>
      </c>
      <c r="F11" s="142" t="s">
        <v>256</v>
      </c>
      <c r="G11" s="142" t="s">
        <v>153</v>
      </c>
      <c r="H11" s="142" t="s">
        <v>257</v>
      </c>
      <c r="I11" s="142" t="s">
        <v>153</v>
      </c>
      <c r="J11" s="142" t="s">
        <v>258</v>
      </c>
      <c r="K11" s="142" t="s">
        <v>153</v>
      </c>
      <c r="L11" s="143">
        <v>16318.08</v>
      </c>
      <c r="M11" s="142" t="s">
        <v>259</v>
      </c>
      <c r="N11" s="143">
        <v>1288025.9362536001</v>
      </c>
      <c r="O11" s="142" t="s">
        <v>260</v>
      </c>
    </row>
    <row r="12" spans="1:17">
      <c r="A12" s="142" t="s">
        <v>179</v>
      </c>
      <c r="B12" s="140" t="s">
        <v>42</v>
      </c>
      <c r="C12" s="140" t="s">
        <v>180</v>
      </c>
      <c r="D12" s="140" t="s">
        <v>151</v>
      </c>
      <c r="E12" s="141" t="s">
        <v>51</v>
      </c>
      <c r="F12" s="142" t="s">
        <v>261</v>
      </c>
      <c r="G12" s="142" t="s">
        <v>153</v>
      </c>
      <c r="H12" s="142" t="s">
        <v>262</v>
      </c>
      <c r="I12" s="142" t="s">
        <v>153</v>
      </c>
      <c r="J12" s="142" t="s">
        <v>263</v>
      </c>
      <c r="K12" s="142" t="s">
        <v>153</v>
      </c>
      <c r="L12" s="143">
        <v>7719.5760479999999</v>
      </c>
      <c r="M12" s="142" t="s">
        <v>264</v>
      </c>
      <c r="N12" s="143">
        <v>1295745.5123016001</v>
      </c>
      <c r="O12" s="142" t="s">
        <v>265</v>
      </c>
    </row>
    <row r="13" spans="1:17" ht="25.5">
      <c r="A13" s="142" t="s">
        <v>160</v>
      </c>
      <c r="B13" s="140" t="s">
        <v>42</v>
      </c>
      <c r="C13" s="140" t="s">
        <v>161</v>
      </c>
      <c r="D13" s="140" t="s">
        <v>154</v>
      </c>
      <c r="E13" s="141" t="s">
        <v>152</v>
      </c>
      <c r="F13" s="142" t="s">
        <v>266</v>
      </c>
      <c r="G13" s="142" t="s">
        <v>153</v>
      </c>
      <c r="H13" s="142" t="s">
        <v>267</v>
      </c>
      <c r="I13" s="142" t="s">
        <v>153</v>
      </c>
      <c r="J13" s="142" t="s">
        <v>268</v>
      </c>
      <c r="K13" s="142" t="s">
        <v>153</v>
      </c>
      <c r="L13" s="143">
        <v>4791.6000000000004</v>
      </c>
      <c r="M13" s="142" t="s">
        <v>269</v>
      </c>
      <c r="N13" s="143">
        <v>1300537.1123015999</v>
      </c>
      <c r="O13" s="142" t="s">
        <v>270</v>
      </c>
    </row>
    <row r="14" spans="1:17" ht="25.5">
      <c r="A14" s="142" t="s">
        <v>164</v>
      </c>
      <c r="B14" s="140" t="s">
        <v>42</v>
      </c>
      <c r="C14" s="140" t="s">
        <v>165</v>
      </c>
      <c r="D14" s="140" t="s">
        <v>154</v>
      </c>
      <c r="E14" s="141" t="s">
        <v>152</v>
      </c>
      <c r="F14" s="142" t="s">
        <v>266</v>
      </c>
      <c r="G14" s="142" t="s">
        <v>153</v>
      </c>
      <c r="H14" s="142" t="s">
        <v>271</v>
      </c>
      <c r="I14" s="142" t="s">
        <v>153</v>
      </c>
      <c r="J14" s="142" t="s">
        <v>272</v>
      </c>
      <c r="K14" s="142" t="s">
        <v>153</v>
      </c>
      <c r="L14" s="143">
        <v>4538.6400000000003</v>
      </c>
      <c r="M14" s="142" t="s">
        <v>273</v>
      </c>
      <c r="N14" s="143">
        <v>1305075.7523016001</v>
      </c>
      <c r="O14" s="142" t="s">
        <v>274</v>
      </c>
    </row>
    <row r="15" spans="1:17" ht="25.5">
      <c r="A15" s="142" t="s">
        <v>155</v>
      </c>
      <c r="B15" s="140" t="s">
        <v>42</v>
      </c>
      <c r="C15" s="140" t="s">
        <v>156</v>
      </c>
      <c r="D15" s="140" t="s">
        <v>154</v>
      </c>
      <c r="E15" s="141" t="s">
        <v>51</v>
      </c>
      <c r="F15" s="142" t="s">
        <v>275</v>
      </c>
      <c r="G15" s="142" t="s">
        <v>153</v>
      </c>
      <c r="H15" s="142" t="s">
        <v>276</v>
      </c>
      <c r="I15" s="142" t="s">
        <v>153</v>
      </c>
      <c r="J15" s="142" t="s">
        <v>277</v>
      </c>
      <c r="K15" s="142" t="s">
        <v>153</v>
      </c>
      <c r="L15" s="143">
        <v>2073.6</v>
      </c>
      <c r="M15" s="142" t="s">
        <v>278</v>
      </c>
      <c r="N15" s="143">
        <v>1307149.3523015999</v>
      </c>
      <c r="O15" s="142" t="s">
        <v>279</v>
      </c>
    </row>
    <row r="16" spans="1:17" ht="25.5">
      <c r="A16" s="142" t="s">
        <v>181</v>
      </c>
      <c r="B16" s="140" t="s">
        <v>42</v>
      </c>
      <c r="C16" s="140" t="s">
        <v>182</v>
      </c>
      <c r="D16" s="140" t="s">
        <v>154</v>
      </c>
      <c r="E16" s="141" t="s">
        <v>51</v>
      </c>
      <c r="F16" s="142" t="s">
        <v>280</v>
      </c>
      <c r="G16" s="142" t="s">
        <v>153</v>
      </c>
      <c r="H16" s="142" t="s">
        <v>281</v>
      </c>
      <c r="I16" s="142" t="s">
        <v>153</v>
      </c>
      <c r="J16" s="142" t="s">
        <v>282</v>
      </c>
      <c r="K16" s="142" t="s">
        <v>153</v>
      </c>
      <c r="L16" s="143">
        <v>902.88</v>
      </c>
      <c r="M16" s="142" t="s">
        <v>283</v>
      </c>
      <c r="N16" s="143">
        <v>1308052.2323016</v>
      </c>
      <c r="O16" s="142" t="s">
        <v>284</v>
      </c>
    </row>
    <row r="17" spans="1:15" ht="25.5">
      <c r="A17" s="142" t="s">
        <v>168</v>
      </c>
      <c r="B17" s="140" t="s">
        <v>42</v>
      </c>
      <c r="C17" s="140" t="s">
        <v>169</v>
      </c>
      <c r="D17" s="140" t="s">
        <v>154</v>
      </c>
      <c r="E17" s="141" t="s">
        <v>152</v>
      </c>
      <c r="F17" s="142" t="s">
        <v>266</v>
      </c>
      <c r="G17" s="142" t="s">
        <v>153</v>
      </c>
      <c r="H17" s="142" t="s">
        <v>285</v>
      </c>
      <c r="I17" s="142" t="s">
        <v>153</v>
      </c>
      <c r="J17" s="142" t="s">
        <v>286</v>
      </c>
      <c r="K17" s="142" t="s">
        <v>153</v>
      </c>
      <c r="L17" s="143">
        <v>352.32</v>
      </c>
      <c r="M17" s="142" t="s">
        <v>183</v>
      </c>
      <c r="N17" s="143">
        <v>1308404.5523016001</v>
      </c>
      <c r="O17" s="142" t="s">
        <v>185</v>
      </c>
    </row>
    <row r="18" spans="1:15" ht="25.5">
      <c r="A18" s="142" t="s">
        <v>186</v>
      </c>
      <c r="B18" s="140" t="s">
        <v>42</v>
      </c>
      <c r="C18" s="140" t="s">
        <v>187</v>
      </c>
      <c r="D18" s="140" t="s">
        <v>154</v>
      </c>
      <c r="E18" s="141" t="s">
        <v>51</v>
      </c>
      <c r="F18" s="142" t="s">
        <v>287</v>
      </c>
      <c r="G18" s="142" t="s">
        <v>153</v>
      </c>
      <c r="H18" s="142" t="s">
        <v>288</v>
      </c>
      <c r="I18" s="142" t="s">
        <v>153</v>
      </c>
      <c r="J18" s="142" t="s">
        <v>289</v>
      </c>
      <c r="K18" s="142" t="s">
        <v>153</v>
      </c>
      <c r="L18" s="143">
        <v>228</v>
      </c>
      <c r="M18" s="142" t="s">
        <v>184</v>
      </c>
      <c r="N18" s="143">
        <v>1308632.5523016001</v>
      </c>
      <c r="O18" s="142" t="s">
        <v>189</v>
      </c>
    </row>
    <row r="19" spans="1:15" ht="25.5">
      <c r="A19" s="142" t="s">
        <v>170</v>
      </c>
      <c r="B19" s="140" t="s">
        <v>42</v>
      </c>
      <c r="C19" s="140" t="s">
        <v>171</v>
      </c>
      <c r="D19" s="140" t="s">
        <v>154</v>
      </c>
      <c r="E19" s="141" t="s">
        <v>152</v>
      </c>
      <c r="F19" s="142" t="s">
        <v>266</v>
      </c>
      <c r="G19" s="142" t="s">
        <v>153</v>
      </c>
      <c r="H19" s="142" t="s">
        <v>290</v>
      </c>
      <c r="I19" s="142" t="s">
        <v>153</v>
      </c>
      <c r="J19" s="142" t="s">
        <v>291</v>
      </c>
      <c r="K19" s="142" t="s">
        <v>153</v>
      </c>
      <c r="L19" s="143">
        <v>73.92</v>
      </c>
      <c r="M19" s="142" t="s">
        <v>188</v>
      </c>
      <c r="N19" s="143">
        <v>1308706.4723016</v>
      </c>
      <c r="O19" s="142" t="s">
        <v>193</v>
      </c>
    </row>
    <row r="20" spans="1:15" ht="25.5">
      <c r="A20" s="142" t="s">
        <v>190</v>
      </c>
      <c r="B20" s="140" t="s">
        <v>42</v>
      </c>
      <c r="C20" s="140" t="s">
        <v>191</v>
      </c>
      <c r="D20" s="140" t="s">
        <v>154</v>
      </c>
      <c r="E20" s="141" t="s">
        <v>51</v>
      </c>
      <c r="F20" s="142" t="s">
        <v>287</v>
      </c>
      <c r="G20" s="142" t="s">
        <v>153</v>
      </c>
      <c r="H20" s="142" t="s">
        <v>292</v>
      </c>
      <c r="I20" s="142" t="s">
        <v>153</v>
      </c>
      <c r="J20" s="142" t="s">
        <v>293</v>
      </c>
      <c r="K20" s="142" t="s">
        <v>153</v>
      </c>
      <c r="L20" s="143">
        <v>21.6</v>
      </c>
      <c r="M20" s="142" t="s">
        <v>192</v>
      </c>
      <c r="N20" s="143">
        <v>1308728.0723015999</v>
      </c>
      <c r="O20" s="142" t="s">
        <v>193</v>
      </c>
    </row>
    <row r="21" spans="1:15" ht="25.5">
      <c r="A21" s="142" t="s">
        <v>162</v>
      </c>
      <c r="B21" s="140" t="s">
        <v>42</v>
      </c>
      <c r="C21" s="140" t="s">
        <v>163</v>
      </c>
      <c r="D21" s="140" t="s">
        <v>154</v>
      </c>
      <c r="E21" s="141" t="s">
        <v>51</v>
      </c>
      <c r="F21" s="142" t="s">
        <v>275</v>
      </c>
      <c r="G21" s="142" t="s">
        <v>153</v>
      </c>
      <c r="H21" s="142" t="s">
        <v>294</v>
      </c>
      <c r="I21" s="142" t="s">
        <v>153</v>
      </c>
      <c r="J21" s="142" t="s">
        <v>295</v>
      </c>
      <c r="K21" s="142" t="s">
        <v>153</v>
      </c>
      <c r="L21" s="143">
        <v>11.52</v>
      </c>
      <c r="M21" s="142" t="s">
        <v>192</v>
      </c>
      <c r="N21" s="143">
        <v>1308739.5923015999</v>
      </c>
      <c r="O21" s="142" t="s">
        <v>193</v>
      </c>
    </row>
    <row r="22" spans="1:15" ht="25.5">
      <c r="A22" s="142" t="s">
        <v>194</v>
      </c>
      <c r="B22" s="140" t="s">
        <v>42</v>
      </c>
      <c r="C22" s="140" t="s">
        <v>195</v>
      </c>
      <c r="D22" s="140" t="s">
        <v>154</v>
      </c>
      <c r="E22" s="141" t="s">
        <v>51</v>
      </c>
      <c r="F22" s="142" t="s">
        <v>280</v>
      </c>
      <c r="G22" s="142" t="s">
        <v>153</v>
      </c>
      <c r="H22" s="142" t="s">
        <v>294</v>
      </c>
      <c r="I22" s="142" t="s">
        <v>153</v>
      </c>
      <c r="J22" s="142" t="s">
        <v>296</v>
      </c>
      <c r="K22" s="142" t="s">
        <v>153</v>
      </c>
      <c r="L22" s="143">
        <v>9.1199999999999992</v>
      </c>
      <c r="M22" s="142" t="s">
        <v>192</v>
      </c>
      <c r="N22" s="143">
        <v>1308748.7123016</v>
      </c>
      <c r="O22" s="142" t="s">
        <v>193</v>
      </c>
    </row>
    <row r="23" spans="1:15" ht="25.5">
      <c r="A23" s="142" t="s">
        <v>166</v>
      </c>
      <c r="B23" s="140" t="s">
        <v>42</v>
      </c>
      <c r="C23" s="140" t="s">
        <v>167</v>
      </c>
      <c r="D23" s="140" t="s">
        <v>154</v>
      </c>
      <c r="E23" s="141" t="s">
        <v>152</v>
      </c>
      <c r="F23" s="142" t="s">
        <v>256</v>
      </c>
      <c r="G23" s="142" t="s">
        <v>153</v>
      </c>
      <c r="H23" s="142" t="s">
        <v>294</v>
      </c>
      <c r="I23" s="142" t="s">
        <v>153</v>
      </c>
      <c r="J23" s="142" t="s">
        <v>297</v>
      </c>
      <c r="K23" s="142" t="s">
        <v>153</v>
      </c>
      <c r="L23" s="143">
        <v>0.48</v>
      </c>
      <c r="M23" s="142" t="s">
        <v>192</v>
      </c>
      <c r="N23" s="143">
        <v>1308749.1923016</v>
      </c>
      <c r="O23" s="142" t="s">
        <v>193</v>
      </c>
    </row>
    <row r="24" spans="1:15">
      <c r="A24" s="105"/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</row>
    <row r="25" spans="1:15">
      <c r="A25" s="161"/>
      <c r="B25" s="161"/>
      <c r="C25" s="161"/>
      <c r="D25" s="27"/>
      <c r="E25" s="80"/>
      <c r="F25" s="80"/>
      <c r="G25" s="80"/>
      <c r="H25" s="80"/>
      <c r="I25" s="80"/>
      <c r="J25" s="80"/>
      <c r="K25" s="219" t="s">
        <v>48</v>
      </c>
      <c r="L25" s="161"/>
      <c r="M25" s="220">
        <f>Resumo!G20</f>
        <v>1321723.9139373228</v>
      </c>
      <c r="N25" s="220"/>
      <c r="O25" s="220"/>
    </row>
  </sheetData>
  <mergeCells count="21">
    <mergeCell ref="A25:C25"/>
    <mergeCell ref="K25:L25"/>
    <mergeCell ref="M25:O25"/>
    <mergeCell ref="P4:P5"/>
    <mergeCell ref="Q4:Q5"/>
    <mergeCell ref="F4:G4"/>
    <mergeCell ref="H4:I4"/>
    <mergeCell ref="J4:L4"/>
    <mergeCell ref="M4:M5"/>
    <mergeCell ref="N4:N5"/>
    <mergeCell ref="O4:O5"/>
    <mergeCell ref="A4:A5"/>
    <mergeCell ref="B4:B5"/>
    <mergeCell ref="C4:C5"/>
    <mergeCell ref="D4:D5"/>
    <mergeCell ref="E4:E5"/>
    <mergeCell ref="E1:G1"/>
    <mergeCell ref="H1:O1"/>
    <mergeCell ref="E2:G2"/>
    <mergeCell ref="H2:O2"/>
    <mergeCell ref="A3:Q3"/>
  </mergeCells>
  <pageMargins left="0.511811024" right="0.511811024" top="0.78740157499999996" bottom="0.78740157499999996" header="0.31496062000000002" footer="0.31496062000000002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F3FD8-F5B8-43EF-A1C7-2F2E869975F0}">
  <sheetPr codeName="Planilha2"/>
  <dimension ref="A3:J18"/>
  <sheetViews>
    <sheetView showGridLines="0" zoomScaleNormal="100" zoomScaleSheetLayoutView="100" workbookViewId="0">
      <selection activeCell="J11" sqref="J11"/>
    </sheetView>
  </sheetViews>
  <sheetFormatPr defaultRowHeight="15"/>
  <cols>
    <col min="1" max="2" width="12.140625" customWidth="1"/>
    <col min="3" max="3" width="10.140625" customWidth="1"/>
    <col min="4" max="4" width="60.140625" customWidth="1"/>
    <col min="5" max="5" width="7.85546875" customWidth="1"/>
    <col min="6" max="6" width="12.140625" customWidth="1"/>
    <col min="7" max="7" width="4.85546875" bestFit="1" customWidth="1"/>
    <col min="8" max="8" width="11" bestFit="1" customWidth="1"/>
    <col min="9" max="9" width="9.42578125" customWidth="1"/>
    <col min="10" max="10" width="11.85546875" bestFit="1" customWidth="1"/>
  </cols>
  <sheetData>
    <row r="3" spans="1:10" ht="18.75">
      <c r="B3" s="68" t="s">
        <v>0</v>
      </c>
    </row>
    <row r="4" spans="1:10" ht="18.75">
      <c r="B4" s="68" t="s">
        <v>200</v>
      </c>
    </row>
    <row r="7" spans="1:10" ht="18.75">
      <c r="A7" s="163" t="s">
        <v>28</v>
      </c>
      <c r="B7" s="164"/>
      <c r="C7" s="164"/>
      <c r="D7" s="164"/>
      <c r="E7" s="164"/>
      <c r="F7" s="164"/>
      <c r="G7" s="164"/>
      <c r="H7" s="164"/>
      <c r="I7" s="164"/>
      <c r="J7" s="165"/>
    </row>
    <row r="8" spans="1:10" ht="18.75">
      <c r="A8" s="166" t="s">
        <v>29</v>
      </c>
      <c r="B8" s="167"/>
      <c r="C8" s="167"/>
      <c r="D8" s="167"/>
      <c r="E8" s="167"/>
      <c r="F8" s="167"/>
      <c r="G8" s="167"/>
      <c r="H8" s="167"/>
      <c r="I8" s="167"/>
      <c r="J8" s="168"/>
    </row>
    <row r="9" spans="1:10" ht="33.950000000000003" customHeight="1">
      <c r="A9" s="21" t="s">
        <v>30</v>
      </c>
      <c r="B9" s="169" t="s">
        <v>199</v>
      </c>
      <c r="C9" s="169"/>
      <c r="D9" s="169"/>
      <c r="E9" s="169"/>
      <c r="F9" s="169"/>
      <c r="G9" s="169"/>
      <c r="H9" s="169"/>
      <c r="I9" s="169"/>
      <c r="J9" s="170"/>
    </row>
    <row r="10" spans="1:10" ht="2.4500000000000002" customHeight="1">
      <c r="A10" s="22"/>
      <c r="B10" s="23"/>
      <c r="C10" s="23"/>
      <c r="D10" s="24"/>
      <c r="E10" s="24"/>
      <c r="F10" s="24"/>
      <c r="G10" s="24"/>
      <c r="H10" s="24"/>
      <c r="I10" s="24"/>
      <c r="J10" s="25"/>
    </row>
    <row r="11" spans="1:10" ht="15.75">
      <c r="A11" s="30"/>
      <c r="B11" s="31"/>
      <c r="C11" s="32"/>
      <c r="D11" s="33"/>
      <c r="E11" s="34"/>
      <c r="F11" s="24"/>
      <c r="G11" s="24"/>
      <c r="H11" s="24"/>
      <c r="I11" s="33" t="s">
        <v>31</v>
      </c>
      <c r="J11" s="119">
        <v>45383</v>
      </c>
    </row>
    <row r="12" spans="1:10" ht="30">
      <c r="A12" s="36"/>
      <c r="B12" s="37" t="s">
        <v>32</v>
      </c>
      <c r="C12" s="37" t="s">
        <v>33</v>
      </c>
      <c r="D12" s="171" t="s">
        <v>34</v>
      </c>
      <c r="E12" s="171"/>
      <c r="F12" s="171"/>
      <c r="G12" s="38" t="s">
        <v>35</v>
      </c>
      <c r="H12" s="37" t="s">
        <v>36</v>
      </c>
      <c r="I12" s="37" t="s">
        <v>37</v>
      </c>
      <c r="J12" s="37" t="s">
        <v>38</v>
      </c>
    </row>
    <row r="13" spans="1:10">
      <c r="A13" s="39" t="s">
        <v>39</v>
      </c>
      <c r="B13" s="40"/>
      <c r="C13" s="40" t="s">
        <v>40</v>
      </c>
      <c r="D13" s="172" t="s">
        <v>29</v>
      </c>
      <c r="E13" s="172"/>
      <c r="F13" s="172"/>
      <c r="G13" s="41"/>
      <c r="H13" s="42"/>
      <c r="I13" s="43"/>
      <c r="J13" s="43"/>
    </row>
    <row r="14" spans="1:10" ht="25.5">
      <c r="A14" s="44" t="s">
        <v>41</v>
      </c>
      <c r="B14" s="45">
        <v>93568</v>
      </c>
      <c r="C14" s="45" t="s">
        <v>42</v>
      </c>
      <c r="D14" s="162" t="s">
        <v>43</v>
      </c>
      <c r="E14" s="162"/>
      <c r="F14" s="162"/>
      <c r="G14" s="45" t="s">
        <v>44</v>
      </c>
      <c r="H14" s="53">
        <v>1</v>
      </c>
      <c r="I14" s="54">
        <v>26263.52</v>
      </c>
      <c r="J14" s="54">
        <f>I14*H14</f>
        <v>26263.52</v>
      </c>
    </row>
    <row r="15" spans="1:10" ht="25.5">
      <c r="A15" s="44" t="s">
        <v>41</v>
      </c>
      <c r="B15" s="45">
        <v>100534</v>
      </c>
      <c r="C15" s="45" t="s">
        <v>42</v>
      </c>
      <c r="D15" s="162" t="s">
        <v>45</v>
      </c>
      <c r="E15" s="162"/>
      <c r="F15" s="162"/>
      <c r="G15" s="45" t="s">
        <v>44</v>
      </c>
      <c r="H15" s="53">
        <v>1</v>
      </c>
      <c r="I15" s="54">
        <v>3693.84</v>
      </c>
      <c r="J15" s="54">
        <f>I15*H15</f>
        <v>3693.84</v>
      </c>
    </row>
    <row r="16" spans="1:10" ht="14.45" customHeight="1">
      <c r="A16" s="29"/>
      <c r="B16" s="29"/>
      <c r="C16" s="29"/>
      <c r="D16" s="55"/>
      <c r="G16" s="28"/>
      <c r="H16" s="46"/>
      <c r="I16" s="47" t="s">
        <v>46</v>
      </c>
      <c r="J16" s="50">
        <f>SUM(J14:J15)</f>
        <v>29957.360000000001</v>
      </c>
    </row>
    <row r="17" spans="1:10">
      <c r="A17" s="161"/>
      <c r="B17" s="161"/>
      <c r="C17" s="161"/>
      <c r="D17" s="27"/>
      <c r="G17" s="29"/>
      <c r="H17" s="48"/>
      <c r="I17" s="49" t="s">
        <v>47</v>
      </c>
      <c r="J17" s="50">
        <f>BDI!C23*'P01'!J16</f>
        <v>10444.017078464944</v>
      </c>
    </row>
    <row r="18" spans="1:10">
      <c r="A18" s="161"/>
      <c r="B18" s="161"/>
      <c r="C18" s="161"/>
      <c r="D18" s="27"/>
      <c r="G18" s="29"/>
      <c r="H18" s="48"/>
      <c r="I18" s="49" t="s">
        <v>48</v>
      </c>
      <c r="J18" s="50">
        <f>J16+J17</f>
        <v>40401.377078464946</v>
      </c>
    </row>
  </sheetData>
  <mergeCells count="9">
    <mergeCell ref="A17:C17"/>
    <mergeCell ref="A18:C18"/>
    <mergeCell ref="D15:F15"/>
    <mergeCell ref="A7:J7"/>
    <mergeCell ref="A8:J8"/>
    <mergeCell ref="B9:J9"/>
    <mergeCell ref="D12:F12"/>
    <mergeCell ref="D13:F13"/>
    <mergeCell ref="D14:F14"/>
  </mergeCells>
  <pageMargins left="0.511811024" right="0.511811024" top="0.78740157499999996" bottom="0.78740157499999996" header="0.31496062000000002" footer="0.31496062000000002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89275-0D81-4D51-B18B-D414F131AB8B}">
  <sheetPr codeName="Planilha3"/>
  <dimension ref="A3:J17"/>
  <sheetViews>
    <sheetView showGridLines="0" zoomScaleNormal="100" zoomScaleSheetLayoutView="100" workbookViewId="0">
      <selection activeCell="B14" sqref="B14"/>
    </sheetView>
  </sheetViews>
  <sheetFormatPr defaultRowHeight="15"/>
  <cols>
    <col min="1" max="2" width="12.140625" customWidth="1"/>
    <col min="3" max="3" width="10.140625" customWidth="1"/>
    <col min="4" max="4" width="60.140625" customWidth="1"/>
    <col min="5" max="5" width="7.85546875" customWidth="1"/>
    <col min="6" max="6" width="12.140625" customWidth="1"/>
    <col min="7" max="7" width="4.85546875" bestFit="1" customWidth="1"/>
    <col min="8" max="8" width="11" bestFit="1" customWidth="1"/>
    <col min="10" max="10" width="9.42578125" bestFit="1" customWidth="1"/>
  </cols>
  <sheetData>
    <row r="3" spans="1:10" ht="18.75">
      <c r="B3" s="68" t="s">
        <v>0</v>
      </c>
    </row>
    <row r="4" spans="1:10" ht="18.75">
      <c r="B4" s="68" t="s">
        <v>200</v>
      </c>
    </row>
    <row r="7" spans="1:10" ht="18.75">
      <c r="A7" s="163" t="s">
        <v>49</v>
      </c>
      <c r="B7" s="164"/>
      <c r="C7" s="164"/>
      <c r="D7" s="164"/>
      <c r="E7" s="164"/>
      <c r="F7" s="164"/>
      <c r="G7" s="164"/>
      <c r="H7" s="164"/>
      <c r="I7" s="164"/>
      <c r="J7" s="165"/>
    </row>
    <row r="8" spans="1:10" ht="18.75">
      <c r="A8" s="166" t="s">
        <v>50</v>
      </c>
      <c r="B8" s="167"/>
      <c r="C8" s="167"/>
      <c r="D8" s="167"/>
      <c r="E8" s="167"/>
      <c r="F8" s="167"/>
      <c r="G8" s="167"/>
      <c r="H8" s="167"/>
      <c r="I8" s="167"/>
      <c r="J8" s="168"/>
    </row>
    <row r="9" spans="1:10" ht="33.950000000000003" customHeight="1">
      <c r="A9" s="21" t="s">
        <v>30</v>
      </c>
      <c r="B9" s="169" t="s">
        <v>199</v>
      </c>
      <c r="C9" s="169"/>
      <c r="D9" s="169"/>
      <c r="E9" s="169"/>
      <c r="F9" s="169"/>
      <c r="G9" s="169"/>
      <c r="H9" s="169"/>
      <c r="I9" s="169"/>
      <c r="J9" s="170"/>
    </row>
    <row r="10" spans="1:10" ht="2.4500000000000002" customHeight="1">
      <c r="A10" s="22"/>
      <c r="B10" s="23"/>
      <c r="C10" s="23"/>
      <c r="D10" s="24"/>
      <c r="E10" s="24"/>
      <c r="F10" s="24"/>
      <c r="G10" s="24"/>
      <c r="H10" s="24"/>
      <c r="I10" s="24"/>
      <c r="J10" s="25"/>
    </row>
    <row r="11" spans="1:10" ht="15.75">
      <c r="A11" s="30"/>
      <c r="B11" s="31"/>
      <c r="C11" s="32"/>
      <c r="D11" s="33"/>
      <c r="E11" s="34"/>
      <c r="F11" s="24"/>
      <c r="G11" s="24"/>
      <c r="H11" s="24"/>
      <c r="I11" s="33" t="s">
        <v>31</v>
      </c>
      <c r="J11" s="119">
        <v>45383</v>
      </c>
    </row>
    <row r="12" spans="1:10" ht="30">
      <c r="A12" s="36"/>
      <c r="B12" s="37" t="s">
        <v>32</v>
      </c>
      <c r="C12" s="37" t="s">
        <v>33</v>
      </c>
      <c r="D12" s="171" t="s">
        <v>34</v>
      </c>
      <c r="E12" s="171"/>
      <c r="F12" s="171"/>
      <c r="G12" s="38" t="s">
        <v>35</v>
      </c>
      <c r="H12" s="37" t="s">
        <v>36</v>
      </c>
      <c r="I12" s="37" t="s">
        <v>37</v>
      </c>
      <c r="J12" s="37" t="s">
        <v>38</v>
      </c>
    </row>
    <row r="13" spans="1:10">
      <c r="A13" s="39" t="s">
        <v>39</v>
      </c>
      <c r="B13" s="40"/>
      <c r="C13" s="40" t="s">
        <v>40</v>
      </c>
      <c r="D13" s="172" t="s">
        <v>50</v>
      </c>
      <c r="E13" s="172"/>
      <c r="F13" s="172"/>
      <c r="G13" s="41"/>
      <c r="H13" s="42"/>
      <c r="I13" s="43"/>
      <c r="J13" s="43"/>
    </row>
    <row r="14" spans="1:10" ht="25.5">
      <c r="A14" s="44" t="s">
        <v>41</v>
      </c>
      <c r="B14" s="45">
        <v>90778</v>
      </c>
      <c r="C14" s="45" t="s">
        <v>42</v>
      </c>
      <c r="D14" s="162" t="s">
        <v>216</v>
      </c>
      <c r="E14" s="162"/>
      <c r="F14" s="162"/>
      <c r="G14" s="45" t="s">
        <v>51</v>
      </c>
      <c r="H14" s="53">
        <v>8</v>
      </c>
      <c r="I14" s="54">
        <v>127.76</v>
      </c>
      <c r="J14" s="54">
        <f>I14*H14</f>
        <v>1022.08</v>
      </c>
    </row>
    <row r="15" spans="1:10" ht="14.45" customHeight="1">
      <c r="A15" s="173" t="s">
        <v>217</v>
      </c>
      <c r="B15" s="173"/>
      <c r="C15" s="173"/>
      <c r="D15" s="173"/>
      <c r="E15" s="173"/>
      <c r="F15" s="173"/>
      <c r="G15" s="28"/>
      <c r="H15" s="46"/>
      <c r="I15" s="47" t="s">
        <v>46</v>
      </c>
      <c r="J15" s="50">
        <f>J14</f>
        <v>1022.08</v>
      </c>
    </row>
    <row r="16" spans="1:10">
      <c r="A16" s="174"/>
      <c r="B16" s="174"/>
      <c r="C16" s="174"/>
      <c r="D16" s="174"/>
      <c r="E16" s="174"/>
      <c r="F16" s="174"/>
      <c r="G16" s="29"/>
      <c r="H16" s="48"/>
      <c r="I16" s="49" t="s">
        <v>47</v>
      </c>
      <c r="J16" s="50">
        <f>BDI!C23*'P02'!J15</f>
        <v>356.32715885369902</v>
      </c>
    </row>
    <row r="17" spans="1:10">
      <c r="A17" s="161"/>
      <c r="B17" s="161"/>
      <c r="C17" s="161"/>
      <c r="D17" s="27"/>
      <c r="G17" s="29"/>
      <c r="H17" s="48"/>
      <c r="I17" s="49" t="s">
        <v>48</v>
      </c>
      <c r="J17" s="50">
        <f>J15+J16</f>
        <v>1378.407158853699</v>
      </c>
    </row>
  </sheetData>
  <mergeCells count="8">
    <mergeCell ref="A17:C17"/>
    <mergeCell ref="A7:J7"/>
    <mergeCell ref="A8:J8"/>
    <mergeCell ref="B9:J9"/>
    <mergeCell ref="D12:F12"/>
    <mergeCell ref="D13:F13"/>
    <mergeCell ref="D14:F14"/>
    <mergeCell ref="A15:F16"/>
  </mergeCells>
  <pageMargins left="0.511811024" right="0.511811024" top="0.78740157499999996" bottom="0.78740157499999996" header="0.31496062000000002" footer="0.31496062000000002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C8AB7-484D-4E7E-AA8C-A43D0236AC98}">
  <sheetPr codeName="Planilha5"/>
  <dimension ref="A3:J18"/>
  <sheetViews>
    <sheetView showGridLines="0" zoomScaleNormal="100" zoomScaleSheetLayoutView="100" workbookViewId="0">
      <selection activeCell="H15" sqref="H15"/>
    </sheetView>
  </sheetViews>
  <sheetFormatPr defaultRowHeight="15"/>
  <cols>
    <col min="1" max="2" width="12.140625" customWidth="1"/>
    <col min="3" max="3" width="10.140625" customWidth="1"/>
    <col min="4" max="4" width="60.140625" customWidth="1"/>
    <col min="5" max="5" width="7.85546875" customWidth="1"/>
    <col min="6" max="6" width="12.140625" customWidth="1"/>
    <col min="7" max="7" width="4.85546875" bestFit="1" customWidth="1"/>
    <col min="8" max="8" width="13.7109375" customWidth="1"/>
    <col min="10" max="10" width="9.42578125" bestFit="1" customWidth="1"/>
  </cols>
  <sheetData>
    <row r="3" spans="1:10" ht="18.75">
      <c r="B3" s="68" t="s">
        <v>0</v>
      </c>
    </row>
    <row r="4" spans="1:10" ht="18.75">
      <c r="B4" s="68" t="s">
        <v>200</v>
      </c>
    </row>
    <row r="7" spans="1:10" ht="18.75">
      <c r="A7" s="163" t="s">
        <v>52</v>
      </c>
      <c r="B7" s="164"/>
      <c r="C7" s="164"/>
      <c r="D7" s="164"/>
      <c r="E7" s="164"/>
      <c r="F7" s="164"/>
      <c r="G7" s="164"/>
      <c r="H7" s="164"/>
      <c r="I7" s="164"/>
      <c r="J7" s="165"/>
    </row>
    <row r="8" spans="1:10" ht="18.75">
      <c r="A8" s="166" t="s">
        <v>54</v>
      </c>
      <c r="B8" s="167"/>
      <c r="C8" s="167"/>
      <c r="D8" s="167"/>
      <c r="E8" s="167"/>
      <c r="F8" s="167"/>
      <c r="G8" s="167"/>
      <c r="H8" s="167"/>
      <c r="I8" s="167"/>
      <c r="J8" s="168"/>
    </row>
    <row r="9" spans="1:10" ht="33.950000000000003" customHeight="1">
      <c r="A9" s="21" t="s">
        <v>30</v>
      </c>
      <c r="B9" s="169" t="s">
        <v>199</v>
      </c>
      <c r="C9" s="169"/>
      <c r="D9" s="169"/>
      <c r="E9" s="169"/>
      <c r="F9" s="169"/>
      <c r="G9" s="169"/>
      <c r="H9" s="169"/>
      <c r="I9" s="169"/>
      <c r="J9" s="170"/>
    </row>
    <row r="10" spans="1:10" ht="2.4500000000000002" customHeight="1">
      <c r="A10" s="22"/>
      <c r="B10" s="23"/>
      <c r="C10" s="23"/>
      <c r="D10" s="24"/>
      <c r="E10" s="24"/>
      <c r="F10" s="24"/>
      <c r="G10" s="24"/>
      <c r="H10" s="24"/>
      <c r="I10" s="24"/>
      <c r="J10" s="25"/>
    </row>
    <row r="11" spans="1:10" ht="15.75">
      <c r="A11" s="30"/>
      <c r="B11" s="31"/>
      <c r="C11" s="32"/>
      <c r="D11" s="33"/>
      <c r="E11" s="34"/>
      <c r="F11" s="24"/>
      <c r="G11" s="24"/>
      <c r="H11" s="24"/>
      <c r="I11" s="33" t="s">
        <v>31</v>
      </c>
      <c r="J11" s="119">
        <v>45383</v>
      </c>
    </row>
    <row r="12" spans="1:10" ht="30">
      <c r="A12" s="36"/>
      <c r="B12" s="37" t="s">
        <v>32</v>
      </c>
      <c r="C12" s="37" t="s">
        <v>33</v>
      </c>
      <c r="D12" s="171" t="s">
        <v>34</v>
      </c>
      <c r="E12" s="171"/>
      <c r="F12" s="171"/>
      <c r="G12" s="38" t="s">
        <v>35</v>
      </c>
      <c r="H12" s="37" t="s">
        <v>36</v>
      </c>
      <c r="I12" s="37" t="s">
        <v>37</v>
      </c>
      <c r="J12" s="37" t="s">
        <v>55</v>
      </c>
    </row>
    <row r="13" spans="1:10">
      <c r="A13" s="39" t="s">
        <v>39</v>
      </c>
      <c r="B13" s="40"/>
      <c r="C13" s="40" t="s">
        <v>40</v>
      </c>
      <c r="D13" s="172" t="s">
        <v>54</v>
      </c>
      <c r="E13" s="172"/>
      <c r="F13" s="172"/>
      <c r="G13" s="41" t="s">
        <v>56</v>
      </c>
      <c r="H13" s="42"/>
      <c r="I13" s="43"/>
      <c r="J13" s="43"/>
    </row>
    <row r="14" spans="1:10" ht="25.5">
      <c r="A14" s="44" t="s">
        <v>41</v>
      </c>
      <c r="B14" s="45">
        <v>90781</v>
      </c>
      <c r="C14" s="45" t="s">
        <v>42</v>
      </c>
      <c r="D14" s="162" t="s">
        <v>57</v>
      </c>
      <c r="E14" s="162"/>
      <c r="F14" s="162"/>
      <c r="G14" s="45" t="s">
        <v>51</v>
      </c>
      <c r="H14" s="53">
        <v>80</v>
      </c>
      <c r="I14" s="54">
        <v>25.98</v>
      </c>
      <c r="J14" s="54">
        <f>I14*H14</f>
        <v>2078.4</v>
      </c>
    </row>
    <row r="15" spans="1:10">
      <c r="A15" s="44"/>
      <c r="B15" s="45"/>
      <c r="C15" s="45"/>
      <c r="D15" s="162" t="s">
        <v>58</v>
      </c>
      <c r="E15" s="162"/>
      <c r="F15" s="162"/>
      <c r="G15" s="45" t="s">
        <v>56</v>
      </c>
      <c r="H15" s="118">
        <v>2391.08</v>
      </c>
      <c r="I15" s="54"/>
      <c r="J15" s="54"/>
    </row>
    <row r="16" spans="1:10" ht="14.45" customHeight="1">
      <c r="A16" s="29"/>
      <c r="B16" s="29"/>
      <c r="C16" s="29"/>
      <c r="D16" s="55"/>
      <c r="G16" s="28"/>
      <c r="H16" s="59"/>
      <c r="I16" s="61" t="s">
        <v>59</v>
      </c>
      <c r="J16" s="60">
        <f>J14/H15</f>
        <v>0.86923064054736776</v>
      </c>
    </row>
    <row r="17" spans="1:10">
      <c r="A17" s="161"/>
      <c r="B17" s="161"/>
      <c r="C17" s="161"/>
      <c r="D17" s="27"/>
      <c r="G17" s="29"/>
      <c r="H17" s="48"/>
      <c r="I17" s="49" t="s">
        <v>47</v>
      </c>
      <c r="J17" s="50">
        <f>BDI!C23*'P03'!J16</f>
        <v>0.30303937513191187</v>
      </c>
    </row>
    <row r="18" spans="1:10">
      <c r="A18" s="161"/>
      <c r="B18" s="161"/>
      <c r="C18" s="161"/>
      <c r="D18" s="27"/>
      <c r="G18" s="29"/>
      <c r="H18" s="48"/>
      <c r="I18" s="49" t="s">
        <v>48</v>
      </c>
      <c r="J18" s="50">
        <f>J16+J17</f>
        <v>1.1722700156792796</v>
      </c>
    </row>
  </sheetData>
  <mergeCells count="9">
    <mergeCell ref="A17:C17"/>
    <mergeCell ref="A18:C18"/>
    <mergeCell ref="D15:F15"/>
    <mergeCell ref="A7:J7"/>
    <mergeCell ref="A8:J8"/>
    <mergeCell ref="B9:J9"/>
    <mergeCell ref="D12:F12"/>
    <mergeCell ref="D13:F13"/>
    <mergeCell ref="D14:F14"/>
  </mergeCells>
  <pageMargins left="0.511811024" right="0.511811024" top="0.78740157499999996" bottom="0.78740157499999996" header="0.31496062000000002" footer="0.31496062000000002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92D0D-A9A3-49C2-BE49-CE3053559E47}">
  <sheetPr codeName="Planilha11"/>
  <dimension ref="A3:J17"/>
  <sheetViews>
    <sheetView showGridLines="0" zoomScaleNormal="100" zoomScaleSheetLayoutView="100" workbookViewId="0">
      <selection activeCell="D32" sqref="D32"/>
    </sheetView>
  </sheetViews>
  <sheetFormatPr defaultRowHeight="15"/>
  <cols>
    <col min="1" max="2" width="12.140625" customWidth="1"/>
    <col min="3" max="3" width="10.140625" customWidth="1"/>
    <col min="4" max="4" width="60.140625" customWidth="1"/>
    <col min="5" max="5" width="7.85546875" customWidth="1"/>
    <col min="6" max="6" width="12.140625" customWidth="1"/>
    <col min="7" max="7" width="4.85546875" bestFit="1" customWidth="1"/>
    <col min="8" max="8" width="11" bestFit="1" customWidth="1"/>
    <col min="10" max="10" width="9.42578125" bestFit="1" customWidth="1"/>
  </cols>
  <sheetData>
    <row r="3" spans="1:10" ht="18.75">
      <c r="B3" s="68" t="s">
        <v>0</v>
      </c>
    </row>
    <row r="4" spans="1:10" ht="18.75">
      <c r="B4" s="68" t="s">
        <v>200</v>
      </c>
    </row>
    <row r="7" spans="1:10" ht="18.75">
      <c r="A7" s="163" t="s">
        <v>53</v>
      </c>
      <c r="B7" s="164"/>
      <c r="C7" s="164"/>
      <c r="D7" s="164"/>
      <c r="E7" s="164"/>
      <c r="F7" s="164"/>
      <c r="G7" s="164"/>
      <c r="H7" s="164"/>
      <c r="I7" s="164"/>
      <c r="J7" s="165"/>
    </row>
    <row r="8" spans="1:10" ht="18.75">
      <c r="A8" s="166" t="s">
        <v>61</v>
      </c>
      <c r="B8" s="167"/>
      <c r="C8" s="167"/>
      <c r="D8" s="167"/>
      <c r="E8" s="167"/>
      <c r="F8" s="167"/>
      <c r="G8" s="167"/>
      <c r="H8" s="167"/>
      <c r="I8" s="167"/>
      <c r="J8" s="168"/>
    </row>
    <row r="9" spans="1:10" ht="33.950000000000003" customHeight="1">
      <c r="A9" s="21" t="s">
        <v>30</v>
      </c>
      <c r="B9" s="169" t="s">
        <v>199</v>
      </c>
      <c r="C9" s="169"/>
      <c r="D9" s="169"/>
      <c r="E9" s="169"/>
      <c r="F9" s="169"/>
      <c r="G9" s="169"/>
      <c r="H9" s="169"/>
      <c r="I9" s="169"/>
      <c r="J9" s="170"/>
    </row>
    <row r="10" spans="1:10" ht="2.4500000000000002" customHeight="1">
      <c r="A10" s="22"/>
      <c r="B10" s="23"/>
      <c r="C10" s="23"/>
      <c r="D10" s="24"/>
      <c r="E10" s="24"/>
      <c r="F10" s="24"/>
      <c r="G10" s="24"/>
      <c r="H10" s="24"/>
      <c r="I10" s="24"/>
      <c r="J10" s="25"/>
    </row>
    <row r="11" spans="1:10" ht="15.75">
      <c r="A11" s="30"/>
      <c r="B11" s="31"/>
      <c r="C11" s="32"/>
      <c r="D11" s="33" t="s">
        <v>2</v>
      </c>
      <c r="E11" s="122">
        <v>2</v>
      </c>
      <c r="F11" s="123" t="s">
        <v>62</v>
      </c>
      <c r="G11" s="24"/>
      <c r="H11" s="24"/>
      <c r="I11" s="33" t="s">
        <v>31</v>
      </c>
      <c r="J11" s="119">
        <v>45383</v>
      </c>
    </row>
    <row r="12" spans="1:10" ht="30">
      <c r="A12" s="36"/>
      <c r="B12" s="37" t="s">
        <v>32</v>
      </c>
      <c r="C12" s="37" t="s">
        <v>33</v>
      </c>
      <c r="D12" s="171" t="s">
        <v>34</v>
      </c>
      <c r="E12" s="171"/>
      <c r="F12" s="171"/>
      <c r="G12" s="38" t="s">
        <v>35</v>
      </c>
      <c r="H12" s="37" t="s">
        <v>36</v>
      </c>
      <c r="I12" s="37" t="s">
        <v>37</v>
      </c>
      <c r="J12" s="37" t="s">
        <v>38</v>
      </c>
    </row>
    <row r="13" spans="1:10" ht="29.45" customHeight="1">
      <c r="A13" s="39" t="s">
        <v>39</v>
      </c>
      <c r="B13" s="40"/>
      <c r="C13" s="40" t="s">
        <v>40</v>
      </c>
      <c r="D13" s="175" t="s">
        <v>61</v>
      </c>
      <c r="E13" s="175"/>
      <c r="F13" s="175"/>
      <c r="G13" s="41"/>
      <c r="H13" s="42"/>
      <c r="I13" s="43"/>
      <c r="J13" s="43"/>
    </row>
    <row r="14" spans="1:10" ht="26.45" customHeight="1">
      <c r="A14" s="44" t="s">
        <v>41</v>
      </c>
      <c r="B14" s="45">
        <v>90781</v>
      </c>
      <c r="C14" s="45" t="s">
        <v>42</v>
      </c>
      <c r="D14" s="162" t="s">
        <v>57</v>
      </c>
      <c r="E14" s="162"/>
      <c r="F14" s="162"/>
      <c r="G14" s="45" t="s">
        <v>51</v>
      </c>
      <c r="H14" s="53">
        <v>80</v>
      </c>
      <c r="I14" s="54">
        <v>25.98</v>
      </c>
      <c r="J14" s="54">
        <f>I14*H14</f>
        <v>2078.4</v>
      </c>
    </row>
    <row r="15" spans="1:10" ht="14.45" customHeight="1">
      <c r="A15" s="29"/>
      <c r="B15" s="29"/>
      <c r="C15" s="29"/>
      <c r="D15" s="55"/>
      <c r="G15" s="28"/>
      <c r="H15" s="46"/>
      <c r="I15" s="47" t="s">
        <v>46</v>
      </c>
      <c r="J15" s="50">
        <f>J14</f>
        <v>2078.4</v>
      </c>
    </row>
    <row r="16" spans="1:10">
      <c r="A16" s="161"/>
      <c r="B16" s="161"/>
      <c r="C16" s="161"/>
      <c r="D16" s="27"/>
      <c r="G16" s="29"/>
      <c r="H16" s="48"/>
      <c r="I16" s="49" t="s">
        <v>47</v>
      </c>
      <c r="J16" s="50">
        <f>BDI!C23*'P04'!J15</f>
        <v>724.59138909041178</v>
      </c>
    </row>
    <row r="17" spans="1:10">
      <c r="A17" s="161"/>
      <c r="B17" s="161"/>
      <c r="C17" s="161"/>
      <c r="D17" s="27"/>
      <c r="G17" s="29"/>
      <c r="H17" s="48"/>
      <c r="I17" s="49" t="s">
        <v>48</v>
      </c>
      <c r="J17" s="50">
        <f>J15+J16</f>
        <v>2802.9913890904118</v>
      </c>
    </row>
  </sheetData>
  <mergeCells count="8">
    <mergeCell ref="A16:C16"/>
    <mergeCell ref="A17:C17"/>
    <mergeCell ref="A7:J7"/>
    <mergeCell ref="A8:J8"/>
    <mergeCell ref="B9:J9"/>
    <mergeCell ref="D12:F12"/>
    <mergeCell ref="D13:F13"/>
    <mergeCell ref="D14:F14"/>
  </mergeCells>
  <pageMargins left="0.511811024" right="0.511811024" top="0.78740157499999996" bottom="0.78740157499999996" header="0.31496062000000002" footer="0.31496062000000002"/>
  <pageSetup paperSize="9" scale="9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46969-9AAB-4FC1-A77D-3F7E571E45D6}">
  <sheetPr codeName="Planilha6"/>
  <dimension ref="A3:J17"/>
  <sheetViews>
    <sheetView showGridLines="0" zoomScaleNormal="100" zoomScaleSheetLayoutView="100" workbookViewId="0">
      <selection activeCell="B14" sqref="B14"/>
    </sheetView>
  </sheetViews>
  <sheetFormatPr defaultRowHeight="15"/>
  <cols>
    <col min="1" max="2" width="12.140625" customWidth="1"/>
    <col min="3" max="3" width="10.140625" customWidth="1"/>
    <col min="4" max="4" width="60.140625" customWidth="1"/>
    <col min="5" max="5" width="7.85546875" customWidth="1"/>
    <col min="6" max="6" width="12.140625" customWidth="1"/>
    <col min="7" max="7" width="4.85546875" bestFit="1" customWidth="1"/>
    <col min="8" max="8" width="11" bestFit="1" customWidth="1"/>
    <col min="10" max="10" width="9.42578125" bestFit="1" customWidth="1"/>
  </cols>
  <sheetData>
    <row r="3" spans="1:10" ht="18.75">
      <c r="B3" s="68" t="s">
        <v>0</v>
      </c>
    </row>
    <row r="4" spans="1:10" ht="18.75">
      <c r="B4" s="68" t="s">
        <v>200</v>
      </c>
    </row>
    <row r="7" spans="1:10" ht="18.75">
      <c r="A7" s="163" t="s">
        <v>60</v>
      </c>
      <c r="B7" s="164"/>
      <c r="C7" s="164"/>
      <c r="D7" s="164"/>
      <c r="E7" s="164"/>
      <c r="F7" s="164"/>
      <c r="G7" s="164"/>
      <c r="H7" s="164"/>
      <c r="I7" s="164"/>
      <c r="J7" s="165"/>
    </row>
    <row r="8" spans="1:10" ht="18.75">
      <c r="A8" s="166" t="s">
        <v>64</v>
      </c>
      <c r="B8" s="167"/>
      <c r="C8" s="167"/>
      <c r="D8" s="167"/>
      <c r="E8" s="167"/>
      <c r="F8" s="167"/>
      <c r="G8" s="167"/>
      <c r="H8" s="167"/>
      <c r="I8" s="167"/>
      <c r="J8" s="168"/>
    </row>
    <row r="9" spans="1:10" ht="33.950000000000003" customHeight="1">
      <c r="A9" s="21" t="s">
        <v>30</v>
      </c>
      <c r="B9" s="169" t="s">
        <v>199</v>
      </c>
      <c r="C9" s="169"/>
      <c r="D9" s="169"/>
      <c r="E9" s="169"/>
      <c r="F9" s="169"/>
      <c r="G9" s="169"/>
      <c r="H9" s="169"/>
      <c r="I9" s="169"/>
      <c r="J9" s="170"/>
    </row>
    <row r="10" spans="1:10" ht="2.4500000000000002" customHeight="1">
      <c r="A10" s="22"/>
      <c r="B10" s="23"/>
      <c r="C10" s="23"/>
      <c r="D10" s="24"/>
      <c r="E10" s="24"/>
      <c r="F10" s="24"/>
      <c r="G10" s="24"/>
      <c r="H10" s="24"/>
      <c r="I10" s="24"/>
      <c r="J10" s="25"/>
    </row>
    <row r="11" spans="1:10" ht="15.75">
      <c r="A11" s="30"/>
      <c r="B11" s="31"/>
      <c r="C11" s="32"/>
      <c r="D11" s="33" t="s">
        <v>2</v>
      </c>
      <c r="E11" s="122">
        <v>10</v>
      </c>
      <c r="F11" s="123" t="s">
        <v>62</v>
      </c>
      <c r="G11" s="24"/>
      <c r="H11" s="24"/>
      <c r="I11" s="33" t="s">
        <v>31</v>
      </c>
      <c r="J11" s="119">
        <v>45383</v>
      </c>
    </row>
    <row r="12" spans="1:10" ht="30">
      <c r="A12" s="36"/>
      <c r="B12" s="37" t="s">
        <v>32</v>
      </c>
      <c r="C12" s="37" t="s">
        <v>33</v>
      </c>
      <c r="D12" s="171" t="s">
        <v>34</v>
      </c>
      <c r="E12" s="171"/>
      <c r="F12" s="171"/>
      <c r="G12" s="38" t="s">
        <v>35</v>
      </c>
      <c r="H12" s="37" t="s">
        <v>36</v>
      </c>
      <c r="I12" s="37" t="s">
        <v>37</v>
      </c>
      <c r="J12" s="37" t="s">
        <v>38</v>
      </c>
    </row>
    <row r="13" spans="1:10">
      <c r="A13" s="39" t="s">
        <v>39</v>
      </c>
      <c r="B13" s="40"/>
      <c r="C13" s="40" t="s">
        <v>40</v>
      </c>
      <c r="D13" s="172" t="s">
        <v>64</v>
      </c>
      <c r="E13" s="172"/>
      <c r="F13" s="172"/>
      <c r="G13" s="41"/>
      <c r="H13" s="42"/>
      <c r="I13" s="43"/>
      <c r="J13" s="43"/>
    </row>
    <row r="14" spans="1:10" ht="26.45" customHeight="1">
      <c r="A14" s="44" t="s">
        <v>41</v>
      </c>
      <c r="B14" s="121">
        <v>90778</v>
      </c>
      <c r="C14" s="121" t="s">
        <v>42</v>
      </c>
      <c r="D14" s="162" t="s">
        <v>216</v>
      </c>
      <c r="E14" s="162"/>
      <c r="F14" s="162"/>
      <c r="G14" s="45" t="s">
        <v>51</v>
      </c>
      <c r="H14" s="53">
        <v>80</v>
      </c>
      <c r="I14" s="54">
        <v>127.76</v>
      </c>
      <c r="J14" s="54">
        <f>I14*H14</f>
        <v>10220.800000000001</v>
      </c>
    </row>
    <row r="15" spans="1:10" ht="14.45" customHeight="1">
      <c r="A15" s="173" t="s">
        <v>217</v>
      </c>
      <c r="B15" s="173"/>
      <c r="C15" s="173"/>
      <c r="D15" s="173"/>
      <c r="E15" s="173"/>
      <c r="F15" s="173"/>
      <c r="G15" s="28"/>
      <c r="H15" s="46"/>
      <c r="I15" s="47" t="s">
        <v>46</v>
      </c>
      <c r="J15" s="50">
        <f>J14</f>
        <v>10220.800000000001</v>
      </c>
    </row>
    <row r="16" spans="1:10">
      <c r="A16" s="174"/>
      <c r="B16" s="174"/>
      <c r="C16" s="174"/>
      <c r="D16" s="174"/>
      <c r="E16" s="174"/>
      <c r="F16" s="174"/>
      <c r="G16" s="29"/>
      <c r="H16" s="48"/>
      <c r="I16" s="49" t="s">
        <v>47</v>
      </c>
      <c r="J16" s="50">
        <f>BDI!C23*'P05'!J15</f>
        <v>3563.2715885369907</v>
      </c>
    </row>
    <row r="17" spans="1:10">
      <c r="A17" s="161"/>
      <c r="B17" s="161"/>
      <c r="C17" s="161"/>
      <c r="D17" s="27"/>
      <c r="G17" s="29"/>
      <c r="H17" s="48"/>
      <c r="I17" s="49" t="s">
        <v>48</v>
      </c>
      <c r="J17" s="50">
        <f>J15+J16</f>
        <v>13784.071588536992</v>
      </c>
    </row>
  </sheetData>
  <mergeCells count="8">
    <mergeCell ref="A17:C17"/>
    <mergeCell ref="A7:J7"/>
    <mergeCell ref="A8:J8"/>
    <mergeCell ref="B9:J9"/>
    <mergeCell ref="D12:F12"/>
    <mergeCell ref="D13:F13"/>
    <mergeCell ref="D14:F14"/>
    <mergeCell ref="A15:F16"/>
  </mergeCells>
  <pageMargins left="0.511811024" right="0.511811024" top="0.78740157499999996" bottom="0.78740157499999996" header="0.31496062000000002" footer="0.31496062000000002"/>
  <pageSetup paperSize="9" scale="9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C8BFC-0BFD-463C-BFBA-D8F0D2D38955}">
  <sheetPr codeName="Planilha12"/>
  <dimension ref="A3:J18"/>
  <sheetViews>
    <sheetView showGridLines="0" zoomScaleNormal="100" zoomScaleSheetLayoutView="100" workbookViewId="0">
      <selection activeCell="J16" sqref="J16"/>
    </sheetView>
  </sheetViews>
  <sheetFormatPr defaultRowHeight="15"/>
  <cols>
    <col min="1" max="2" width="12.140625" customWidth="1"/>
    <col min="3" max="3" width="10.140625" customWidth="1"/>
    <col min="4" max="4" width="60.140625" customWidth="1"/>
    <col min="5" max="5" width="7.85546875" customWidth="1"/>
    <col min="6" max="6" width="12.140625" customWidth="1"/>
    <col min="7" max="7" width="4.85546875" bestFit="1" customWidth="1"/>
    <col min="8" max="8" width="11" bestFit="1" customWidth="1"/>
    <col min="10" max="10" width="11.85546875" bestFit="1" customWidth="1"/>
  </cols>
  <sheetData>
    <row r="3" spans="1:10" ht="18.75">
      <c r="B3" s="68" t="s">
        <v>0</v>
      </c>
    </row>
    <row r="4" spans="1:10" ht="18.75">
      <c r="B4" s="68" t="s">
        <v>200</v>
      </c>
    </row>
    <row r="7" spans="1:10" ht="18.75">
      <c r="A7" s="163" t="s">
        <v>63</v>
      </c>
      <c r="B7" s="164"/>
      <c r="C7" s="164"/>
      <c r="D7" s="164"/>
      <c r="E7" s="164"/>
      <c r="F7" s="164"/>
      <c r="G7" s="164"/>
      <c r="H7" s="164"/>
      <c r="I7" s="164"/>
      <c r="J7" s="165"/>
    </row>
    <row r="8" spans="1:10" ht="18.75">
      <c r="A8" s="166" t="s">
        <v>65</v>
      </c>
      <c r="B8" s="167"/>
      <c r="C8" s="167"/>
      <c r="D8" s="167"/>
      <c r="E8" s="167"/>
      <c r="F8" s="167"/>
      <c r="G8" s="167"/>
      <c r="H8" s="167"/>
      <c r="I8" s="167"/>
      <c r="J8" s="168"/>
    </row>
    <row r="9" spans="1:10" ht="33.950000000000003" customHeight="1">
      <c r="A9" s="21" t="s">
        <v>30</v>
      </c>
      <c r="B9" s="169" t="s">
        <v>199</v>
      </c>
      <c r="C9" s="169"/>
      <c r="D9" s="169"/>
      <c r="E9" s="169"/>
      <c r="F9" s="169"/>
      <c r="G9" s="169"/>
      <c r="H9" s="169"/>
      <c r="I9" s="169"/>
      <c r="J9" s="170"/>
    </row>
    <row r="10" spans="1:10" ht="2.4500000000000002" customHeight="1">
      <c r="A10" s="22"/>
      <c r="B10" s="23"/>
      <c r="C10" s="23"/>
      <c r="D10" s="24"/>
      <c r="E10" s="24"/>
      <c r="F10" s="24"/>
      <c r="G10" s="24"/>
      <c r="H10" s="24"/>
      <c r="I10" s="24"/>
      <c r="J10" s="25"/>
    </row>
    <row r="11" spans="1:10" ht="15.75">
      <c r="A11" s="30"/>
      <c r="B11" s="31"/>
      <c r="C11" s="32"/>
      <c r="D11" s="33"/>
      <c r="E11" s="34"/>
      <c r="F11" s="24"/>
      <c r="G11" s="24"/>
      <c r="H11" s="24"/>
      <c r="I11" s="33" t="s">
        <v>31</v>
      </c>
      <c r="J11" s="35">
        <v>45200</v>
      </c>
    </row>
    <row r="12" spans="1:10" ht="30">
      <c r="A12" s="36"/>
      <c r="B12" s="37" t="s">
        <v>32</v>
      </c>
      <c r="C12" s="37" t="s">
        <v>33</v>
      </c>
      <c r="D12" s="171" t="s">
        <v>34</v>
      </c>
      <c r="E12" s="171"/>
      <c r="F12" s="171"/>
      <c r="G12" s="38" t="s">
        <v>35</v>
      </c>
      <c r="H12" s="37" t="s">
        <v>36</v>
      </c>
      <c r="I12" s="37" t="s">
        <v>37</v>
      </c>
      <c r="J12" s="37" t="s">
        <v>38</v>
      </c>
    </row>
    <row r="13" spans="1:10">
      <c r="A13" s="39" t="s">
        <v>39</v>
      </c>
      <c r="B13" s="120" t="s">
        <v>215</v>
      </c>
      <c r="C13" s="40" t="s">
        <v>66</v>
      </c>
      <c r="D13" s="172" t="s">
        <v>65</v>
      </c>
      <c r="E13" s="172"/>
      <c r="F13" s="172"/>
      <c r="G13" s="41"/>
      <c r="H13" s="42"/>
      <c r="I13" s="43"/>
      <c r="J13" s="43"/>
    </row>
    <row r="14" spans="1:10" ht="26.45" customHeight="1">
      <c r="A14" s="44"/>
      <c r="B14" s="45" t="s">
        <v>67</v>
      </c>
      <c r="C14" s="45" t="s">
        <v>68</v>
      </c>
      <c r="D14" s="162" t="s">
        <v>69</v>
      </c>
      <c r="E14" s="162"/>
      <c r="F14" s="162"/>
      <c r="G14" s="45" t="s">
        <v>70</v>
      </c>
      <c r="H14" s="53">
        <v>2.3666999999999998</v>
      </c>
      <c r="I14" s="54">
        <v>30.96</v>
      </c>
      <c r="J14" s="54">
        <f>I14*H14</f>
        <v>73.273032000000001</v>
      </c>
    </row>
    <row r="15" spans="1:10" ht="26.45" customHeight="1">
      <c r="A15" s="44"/>
      <c r="B15" s="45" t="s">
        <v>71</v>
      </c>
      <c r="C15" s="45" t="s">
        <v>68</v>
      </c>
      <c r="D15" s="162" t="s">
        <v>72</v>
      </c>
      <c r="E15" s="162"/>
      <c r="F15" s="162"/>
      <c r="G15" s="45" t="s">
        <v>73</v>
      </c>
      <c r="H15" s="53">
        <v>1</v>
      </c>
      <c r="I15" s="54">
        <v>30.87</v>
      </c>
      <c r="J15" s="54">
        <f>I15*H15</f>
        <v>30.87</v>
      </c>
    </row>
    <row r="16" spans="1:10" ht="14.45" customHeight="1">
      <c r="A16" s="29"/>
      <c r="B16" s="29"/>
      <c r="C16" s="29"/>
      <c r="D16" s="55"/>
      <c r="G16" s="28"/>
      <c r="H16" s="46"/>
      <c r="I16" s="47" t="s">
        <v>46</v>
      </c>
      <c r="J16" s="50">
        <f>SUM(J14:J15)</f>
        <v>104.14303200000001</v>
      </c>
    </row>
    <row r="17" spans="1:10">
      <c r="A17" s="161"/>
      <c r="B17" s="161"/>
      <c r="C17" s="161"/>
      <c r="D17" s="27"/>
      <c r="G17" s="29"/>
      <c r="H17" s="48"/>
      <c r="I17" s="49" t="s">
        <v>47</v>
      </c>
      <c r="J17" s="50">
        <f>BDI!C23*'P06'!J16</f>
        <v>36.307324971596998</v>
      </c>
    </row>
    <row r="18" spans="1:10">
      <c r="A18" s="161"/>
      <c r="B18" s="161"/>
      <c r="C18" s="161"/>
      <c r="D18" s="27"/>
      <c r="G18" s="29"/>
      <c r="H18" s="48"/>
      <c r="I18" s="49" t="s">
        <v>48</v>
      </c>
      <c r="J18" s="50">
        <f>J16+J17</f>
        <v>140.45035697159699</v>
      </c>
    </row>
  </sheetData>
  <mergeCells count="9">
    <mergeCell ref="A17:C17"/>
    <mergeCell ref="A18:C18"/>
    <mergeCell ref="D15:F15"/>
    <mergeCell ref="A7:J7"/>
    <mergeCell ref="A8:J8"/>
    <mergeCell ref="B9:J9"/>
    <mergeCell ref="D12:F12"/>
    <mergeCell ref="D13:F13"/>
    <mergeCell ref="D14:F14"/>
  </mergeCells>
  <pageMargins left="0.511811024" right="0.511811024" top="0.78740157499999996" bottom="0.78740157499999996" header="0.31496062000000002" footer="0.31496062000000002"/>
  <pageSetup paperSize="9" scale="9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BCA2F-1945-4928-9E23-8C003DC4287D}">
  <dimension ref="A3:R28"/>
  <sheetViews>
    <sheetView showGridLines="0" topLeftCell="A10" zoomScaleNormal="100" zoomScaleSheetLayoutView="115" workbookViewId="0">
      <selection activeCell="G13" sqref="G13"/>
    </sheetView>
  </sheetViews>
  <sheetFormatPr defaultColWidth="8.42578125" defaultRowHeight="12.75"/>
  <cols>
    <col min="1" max="1" width="3.85546875" style="56" customWidth="1"/>
    <col min="2" max="2" width="28" style="56" customWidth="1"/>
    <col min="3" max="3" width="24.7109375" style="56" customWidth="1"/>
    <col min="4" max="4" width="9.28515625" style="56" customWidth="1"/>
    <col min="5" max="5" width="30.28515625" style="56" customWidth="1"/>
    <col min="6" max="13" width="8.42578125" style="56"/>
    <col min="14" max="14" width="8.5703125" style="56" bestFit="1" customWidth="1"/>
    <col min="15" max="17" width="8.42578125" style="56"/>
    <col min="18" max="18" width="11.5703125" style="56" bestFit="1" customWidth="1"/>
    <col min="19" max="16384" width="8.42578125" style="56"/>
  </cols>
  <sheetData>
    <row r="3" spans="1:18" ht="18.75">
      <c r="A3" s="73"/>
      <c r="B3" s="68" t="s">
        <v>74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18" ht="18.75">
      <c r="A4" s="73"/>
      <c r="B4" s="68" t="s">
        <v>200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</row>
    <row r="5" spans="1:18" customFormat="1" ht="15"/>
    <row r="6" spans="1:18" customFormat="1" ht="15"/>
    <row r="7" spans="1:18" ht="15.75" customHeight="1">
      <c r="A7" s="197" t="s">
        <v>75</v>
      </c>
      <c r="B7" s="198"/>
      <c r="C7" s="198"/>
      <c r="D7" s="198"/>
      <c r="E7" s="199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</row>
    <row r="8" spans="1:18" ht="27.75" customHeight="1">
      <c r="A8" s="200" t="s">
        <v>201</v>
      </c>
      <c r="B8" s="201"/>
      <c r="C8" s="201"/>
      <c r="D8" s="201"/>
      <c r="E8" s="202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</row>
    <row r="9" spans="1:18" ht="24" customHeight="1">
      <c r="A9" s="203" t="s">
        <v>76</v>
      </c>
      <c r="B9" s="204"/>
      <c r="C9" s="205"/>
      <c r="D9" s="206" t="s">
        <v>77</v>
      </c>
      <c r="E9" s="205"/>
      <c r="F9" s="73"/>
      <c r="G9" s="73"/>
      <c r="H9" s="73"/>
      <c r="I9" s="73"/>
      <c r="J9" s="73"/>
      <c r="K9" s="73"/>
      <c r="L9" s="73"/>
      <c r="M9" s="73"/>
      <c r="N9" s="74"/>
      <c r="O9" s="74"/>
      <c r="P9" s="74"/>
      <c r="Q9" s="74"/>
      <c r="R9" s="74"/>
    </row>
    <row r="10" spans="1:18" ht="42" customHeight="1">
      <c r="A10" s="200" t="s">
        <v>202</v>
      </c>
      <c r="B10" s="201"/>
      <c r="C10" s="202"/>
      <c r="D10" s="200" t="s">
        <v>203</v>
      </c>
      <c r="E10" s="202"/>
      <c r="F10" s="73"/>
      <c r="G10" s="73"/>
      <c r="H10" s="73"/>
      <c r="I10" s="73"/>
      <c r="J10" s="73"/>
      <c r="K10" s="73"/>
      <c r="L10" s="73"/>
      <c r="M10" s="73"/>
      <c r="N10" s="74"/>
      <c r="O10" s="74"/>
      <c r="P10" s="74"/>
      <c r="Q10" s="74"/>
      <c r="R10" s="74"/>
    </row>
    <row r="11" spans="1:18" ht="15" customHeight="1">
      <c r="A11" s="185" t="s">
        <v>78</v>
      </c>
      <c r="B11" s="186"/>
      <c r="C11" s="186"/>
      <c r="D11" s="189" t="s">
        <v>79</v>
      </c>
      <c r="E11" s="190"/>
      <c r="F11" s="73"/>
      <c r="G11" s="73"/>
      <c r="H11" s="73"/>
      <c r="I11" s="73"/>
      <c r="J11" s="73"/>
      <c r="K11" s="73"/>
      <c r="L11" s="73"/>
      <c r="M11" s="73"/>
      <c r="N11" s="74"/>
      <c r="O11" s="74"/>
      <c r="P11" s="74"/>
      <c r="Q11" s="74"/>
      <c r="R11" s="74"/>
    </row>
    <row r="12" spans="1:18" ht="15" customHeight="1">
      <c r="A12" s="187"/>
      <c r="B12" s="188"/>
      <c r="C12" s="188"/>
      <c r="D12" s="191"/>
      <c r="E12" s="192"/>
      <c r="F12" s="73"/>
      <c r="G12" s="73"/>
      <c r="H12" s="73"/>
      <c r="I12" s="73"/>
      <c r="J12" s="73"/>
      <c r="K12" s="73"/>
      <c r="L12" s="73"/>
      <c r="M12" s="73"/>
      <c r="N12" s="74"/>
      <c r="O12" s="74"/>
      <c r="P12" s="74"/>
      <c r="Q12" s="74"/>
      <c r="R12" s="74"/>
    </row>
    <row r="13" spans="1:18" ht="18" customHeight="1">
      <c r="A13" s="57">
        <v>1</v>
      </c>
      <c r="B13" s="75" t="s">
        <v>80</v>
      </c>
      <c r="C13" s="67">
        <v>8.0000000000000002E-3</v>
      </c>
      <c r="D13" s="193" t="s">
        <v>81</v>
      </c>
      <c r="E13" s="178"/>
      <c r="F13" s="73"/>
      <c r="G13" s="73">
        <v>34.862942123287702</v>
      </c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</row>
    <row r="14" spans="1:18" ht="18" customHeight="1">
      <c r="A14" s="57">
        <v>2</v>
      </c>
      <c r="B14" s="75" t="s">
        <v>82</v>
      </c>
      <c r="C14" s="67">
        <v>9.7000000000000003E-3</v>
      </c>
      <c r="D14" s="194"/>
      <c r="E14" s="195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</row>
    <row r="15" spans="1:18" ht="18" customHeight="1">
      <c r="A15" s="57">
        <v>3</v>
      </c>
      <c r="B15" s="75" t="s">
        <v>83</v>
      </c>
      <c r="C15" s="67">
        <v>5.8999999999999999E-3</v>
      </c>
      <c r="D15" s="194"/>
      <c r="E15" s="195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</row>
    <row r="16" spans="1:18" ht="18" customHeight="1">
      <c r="A16" s="57">
        <v>4</v>
      </c>
      <c r="B16" s="75" t="s">
        <v>84</v>
      </c>
      <c r="C16" s="67">
        <v>0.05</v>
      </c>
      <c r="D16" s="194"/>
      <c r="E16" s="195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</row>
    <row r="17" spans="1:5" ht="18" customHeight="1">
      <c r="A17" s="57">
        <v>5</v>
      </c>
      <c r="B17" s="75" t="s">
        <v>85</v>
      </c>
      <c r="C17" s="67">
        <v>0.1</v>
      </c>
      <c r="D17" s="194"/>
      <c r="E17" s="195"/>
    </row>
    <row r="18" spans="1:5" ht="18" customHeight="1">
      <c r="A18" s="57">
        <v>6</v>
      </c>
      <c r="B18" s="75" t="s">
        <v>86</v>
      </c>
      <c r="C18" s="67">
        <v>0.124</v>
      </c>
      <c r="D18" s="194"/>
      <c r="E18" s="195"/>
    </row>
    <row r="19" spans="1:5" ht="27" customHeight="1">
      <c r="A19" s="57" t="s">
        <v>87</v>
      </c>
      <c r="B19" s="58" t="s">
        <v>88</v>
      </c>
      <c r="C19" s="67">
        <v>1.3200000000000002E-2</v>
      </c>
      <c r="D19" s="194"/>
      <c r="E19" s="195"/>
    </row>
    <row r="20" spans="1:5" ht="39.75" customHeight="1">
      <c r="A20" s="57" t="s">
        <v>89</v>
      </c>
      <c r="B20" s="58" t="s">
        <v>90</v>
      </c>
      <c r="C20" s="67">
        <v>6.08E-2</v>
      </c>
      <c r="D20" s="194"/>
      <c r="E20" s="195"/>
    </row>
    <row r="21" spans="1:5" ht="18" customHeight="1">
      <c r="A21" s="57" t="s">
        <v>91</v>
      </c>
      <c r="B21" s="58" t="s">
        <v>92</v>
      </c>
      <c r="C21" s="67">
        <v>0.05</v>
      </c>
      <c r="D21" s="194"/>
      <c r="E21" s="195"/>
    </row>
    <row r="22" spans="1:5" ht="18" customHeight="1">
      <c r="A22" s="57" t="s">
        <v>93</v>
      </c>
      <c r="B22" s="75" t="s">
        <v>94</v>
      </c>
      <c r="C22" s="67">
        <v>0</v>
      </c>
      <c r="D22" s="194"/>
      <c r="E22" s="195"/>
    </row>
    <row r="23" spans="1:5" ht="18" customHeight="1">
      <c r="A23" s="65" t="s">
        <v>95</v>
      </c>
      <c r="B23" s="66"/>
      <c r="C23" s="101">
        <f>((1+(C16+C14+C13))*(1+C15)*(1+C17))/(1-C18) - 1</f>
        <v>0.3486294212328771</v>
      </c>
      <c r="D23" s="182"/>
      <c r="E23" s="196"/>
    </row>
    <row r="26" spans="1:5" ht="39" customHeight="1">
      <c r="A26" s="176" t="s">
        <v>96</v>
      </c>
      <c r="B26" s="177"/>
      <c r="C26" s="177"/>
      <c r="D26" s="177"/>
      <c r="E26" s="178"/>
    </row>
    <row r="27" spans="1:5" ht="117.95" customHeight="1">
      <c r="A27" s="179" t="s">
        <v>97</v>
      </c>
      <c r="B27" s="180"/>
      <c r="C27" s="180"/>
      <c r="D27" s="180"/>
      <c r="E27" s="181"/>
    </row>
    <row r="28" spans="1:5">
      <c r="A28" s="182" t="s">
        <v>214</v>
      </c>
      <c r="B28" s="183"/>
      <c r="C28" s="183"/>
      <c r="D28" s="183"/>
      <c r="E28" s="184"/>
    </row>
  </sheetData>
  <mergeCells count="12">
    <mergeCell ref="A7:E7"/>
    <mergeCell ref="A8:E8"/>
    <mergeCell ref="A9:C9"/>
    <mergeCell ref="D9:E9"/>
    <mergeCell ref="A10:C10"/>
    <mergeCell ref="D10:E10"/>
    <mergeCell ref="A26:E26"/>
    <mergeCell ref="A27:E27"/>
    <mergeCell ref="A28:E28"/>
    <mergeCell ref="A11:C12"/>
    <mergeCell ref="D11:E12"/>
    <mergeCell ref="D13:E23"/>
  </mergeCells>
  <pageMargins left="0.7" right="0.7" top="0.75" bottom="0.75" header="0.3" footer="0.3"/>
  <pageSetup paperSize="9" scale="9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BF9A8-34AF-43AC-8CCD-F1CE4973A0DC}">
  <sheetPr>
    <pageSetUpPr fitToPage="1"/>
  </sheetPr>
  <dimension ref="A3:AH26"/>
  <sheetViews>
    <sheetView workbookViewId="0">
      <selection activeCell="M25" sqref="M25"/>
    </sheetView>
  </sheetViews>
  <sheetFormatPr defaultRowHeight="15"/>
  <cols>
    <col min="1" max="1" width="12.28515625" customWidth="1"/>
    <col min="2" max="2" width="95" bestFit="1" customWidth="1"/>
    <col min="3" max="3" width="15.7109375" hidden="1" customWidth="1"/>
    <col min="4" max="4" width="10.28515625" hidden="1" customWidth="1"/>
    <col min="5" max="5" width="15.140625" customWidth="1"/>
    <col min="6" max="6" width="14.28515625" hidden="1" customWidth="1"/>
    <col min="7" max="7" width="14.28515625" customWidth="1"/>
    <col min="8" max="8" width="18" customWidth="1"/>
    <col min="9" max="9" width="0" hidden="1" customWidth="1"/>
    <col min="10" max="13" width="10.42578125" bestFit="1" customWidth="1"/>
    <col min="14" max="14" width="11.28515625" bestFit="1" customWidth="1"/>
    <col min="15" max="33" width="10.42578125" bestFit="1" customWidth="1"/>
    <col min="34" max="34" width="14.7109375" bestFit="1" customWidth="1"/>
  </cols>
  <sheetData>
    <row r="3" spans="1:34" ht="18.75">
      <c r="B3" s="68" t="s">
        <v>0</v>
      </c>
    </row>
    <row r="4" spans="1:34" ht="18.75">
      <c r="B4" s="68" t="s">
        <v>200</v>
      </c>
    </row>
    <row r="7" spans="1:34" s="1" customFormat="1" ht="15.75">
      <c r="A7" s="149" t="s">
        <v>98</v>
      </c>
      <c r="B7" s="150"/>
      <c r="C7" s="150"/>
      <c r="D7" s="150"/>
      <c r="E7" s="150"/>
      <c r="F7" s="150"/>
      <c r="G7" s="150"/>
      <c r="H7" s="151"/>
      <c r="I7" s="2"/>
      <c r="N7" s="3"/>
    </row>
    <row r="8" spans="1:34" s="1" customFormat="1" ht="33" customHeight="1">
      <c r="A8" s="152" t="s">
        <v>199</v>
      </c>
      <c r="B8" s="153"/>
      <c r="C8" s="153"/>
      <c r="D8" s="153"/>
      <c r="E8" s="153"/>
      <c r="F8" s="153"/>
      <c r="G8" s="153"/>
      <c r="H8" s="154"/>
      <c r="I8" s="4"/>
      <c r="N8" s="3"/>
    </row>
    <row r="9" spans="1:34" s="1" customFormat="1" ht="24" customHeight="1">
      <c r="A9" s="5"/>
      <c r="B9" s="6"/>
      <c r="C9" s="7"/>
      <c r="D9" s="8" t="s">
        <v>2</v>
      </c>
      <c r="E9" s="9">
        <v>24</v>
      </c>
      <c r="F9" s="10" t="s">
        <v>3</v>
      </c>
      <c r="G9" s="10"/>
      <c r="H9" s="26">
        <v>45261</v>
      </c>
      <c r="I9" s="11"/>
      <c r="N9" s="3"/>
    </row>
    <row r="10" spans="1:34" s="1" customFormat="1" ht="28.5">
      <c r="A10" s="78" t="s">
        <v>4</v>
      </c>
      <c r="B10" s="78" t="s">
        <v>5</v>
      </c>
      <c r="C10" s="78" t="s">
        <v>6</v>
      </c>
      <c r="D10" s="78" t="s">
        <v>7</v>
      </c>
      <c r="E10" s="79" t="s">
        <v>8</v>
      </c>
      <c r="F10" s="159" t="s">
        <v>9</v>
      </c>
      <c r="G10" s="207"/>
      <c r="H10" s="160"/>
      <c r="I10" s="12"/>
      <c r="J10" s="81" t="s">
        <v>99</v>
      </c>
      <c r="K10" s="81" t="s">
        <v>100</v>
      </c>
      <c r="L10" s="81" t="s">
        <v>101</v>
      </c>
      <c r="M10" s="81" t="s">
        <v>102</v>
      </c>
      <c r="N10" s="81" t="s">
        <v>103</v>
      </c>
      <c r="O10" s="81" t="s">
        <v>104</v>
      </c>
      <c r="P10" s="81" t="s">
        <v>105</v>
      </c>
      <c r="Q10" s="81" t="s">
        <v>106</v>
      </c>
      <c r="R10" s="81" t="s">
        <v>107</v>
      </c>
      <c r="S10" s="81" t="s">
        <v>108</v>
      </c>
      <c r="T10" s="81" t="s">
        <v>109</v>
      </c>
      <c r="U10" s="81" t="s">
        <v>110</v>
      </c>
      <c r="V10" s="81" t="s">
        <v>111</v>
      </c>
      <c r="W10" s="81" t="s">
        <v>112</v>
      </c>
      <c r="X10" s="81" t="s">
        <v>113</v>
      </c>
      <c r="Y10" s="81" t="s">
        <v>114</v>
      </c>
      <c r="Z10" s="81" t="s">
        <v>115</v>
      </c>
      <c r="AA10" s="81" t="s">
        <v>116</v>
      </c>
      <c r="AB10" s="81" t="s">
        <v>117</v>
      </c>
      <c r="AC10" s="81" t="s">
        <v>118</v>
      </c>
      <c r="AD10" s="81" t="s">
        <v>119</v>
      </c>
      <c r="AE10" s="81" t="s">
        <v>120</v>
      </c>
      <c r="AF10" s="81" t="s">
        <v>121</v>
      </c>
      <c r="AG10" s="81" t="s">
        <v>122</v>
      </c>
      <c r="AH10" s="81" t="s">
        <v>11</v>
      </c>
    </row>
    <row r="11" spans="1:34" s="1" customFormat="1" ht="15" customHeight="1">
      <c r="A11" s="208" t="s">
        <v>12</v>
      </c>
      <c r="B11" s="210" t="s">
        <v>123</v>
      </c>
      <c r="C11" s="82" t="s">
        <v>14</v>
      </c>
      <c r="D11" s="82" t="s">
        <v>15</v>
      </c>
      <c r="E11" s="212">
        <v>24</v>
      </c>
      <c r="F11" s="83">
        <f>[1]P01!J18</f>
        <v>45046.94</v>
      </c>
      <c r="G11" s="83" t="s">
        <v>124</v>
      </c>
      <c r="H11" s="84"/>
      <c r="I11" s="63">
        <f>H11/$H$25</f>
        <v>0</v>
      </c>
      <c r="J11" s="85">
        <f>J12/$H$12</f>
        <v>4.1666666666666671E-2</v>
      </c>
      <c r="K11" s="85">
        <f t="shared" ref="K11:AG11" si="0">K12/$H$12</f>
        <v>4.1666666666666671E-2</v>
      </c>
      <c r="L11" s="85">
        <f t="shared" si="0"/>
        <v>4.1666666666666671E-2</v>
      </c>
      <c r="M11" s="85">
        <f t="shared" si="0"/>
        <v>4.1666666666666671E-2</v>
      </c>
      <c r="N11" s="85">
        <f t="shared" si="0"/>
        <v>4.1666666666666671E-2</v>
      </c>
      <c r="O11" s="85">
        <f t="shared" si="0"/>
        <v>4.1666666666666671E-2</v>
      </c>
      <c r="P11" s="85">
        <f t="shared" si="0"/>
        <v>4.1666666666666671E-2</v>
      </c>
      <c r="Q11" s="85">
        <f t="shared" si="0"/>
        <v>4.1666666666666671E-2</v>
      </c>
      <c r="R11" s="85">
        <f t="shared" si="0"/>
        <v>4.1666666666666671E-2</v>
      </c>
      <c r="S11" s="85">
        <f t="shared" si="0"/>
        <v>4.1666666666666671E-2</v>
      </c>
      <c r="T11" s="85">
        <f t="shared" si="0"/>
        <v>4.1666666666666671E-2</v>
      </c>
      <c r="U11" s="85">
        <f t="shared" si="0"/>
        <v>4.1666666666666671E-2</v>
      </c>
      <c r="V11" s="85">
        <f t="shared" si="0"/>
        <v>4.1666666666666671E-2</v>
      </c>
      <c r="W11" s="85">
        <f t="shared" si="0"/>
        <v>4.1666666666666671E-2</v>
      </c>
      <c r="X11" s="85">
        <f t="shared" si="0"/>
        <v>4.1666666666666671E-2</v>
      </c>
      <c r="Y11" s="85">
        <f t="shared" si="0"/>
        <v>4.1666666666666671E-2</v>
      </c>
      <c r="Z11" s="85">
        <f t="shared" si="0"/>
        <v>4.1666666666666671E-2</v>
      </c>
      <c r="AA11" s="85">
        <f t="shared" si="0"/>
        <v>4.1666666666666671E-2</v>
      </c>
      <c r="AB11" s="85">
        <f t="shared" si="0"/>
        <v>4.1666666666666671E-2</v>
      </c>
      <c r="AC11" s="85">
        <f t="shared" si="0"/>
        <v>4.1666666666666671E-2</v>
      </c>
      <c r="AD11" s="85">
        <f t="shared" si="0"/>
        <v>4.1666666666666671E-2</v>
      </c>
      <c r="AE11" s="85">
        <f t="shared" si="0"/>
        <v>4.1666666666666671E-2</v>
      </c>
      <c r="AF11" s="85">
        <f t="shared" si="0"/>
        <v>4.1666666666666671E-2</v>
      </c>
      <c r="AG11" s="85">
        <f t="shared" si="0"/>
        <v>4.1666666666666671E-2</v>
      </c>
      <c r="AH11" s="86">
        <f>SUM(J11:AG11)</f>
        <v>0.99999999999999967</v>
      </c>
    </row>
    <row r="12" spans="1:34" s="1" customFormat="1">
      <c r="A12" s="209"/>
      <c r="B12" s="211"/>
      <c r="C12" s="82"/>
      <c r="D12" s="82"/>
      <c r="E12" s="213"/>
      <c r="F12" s="83"/>
      <c r="G12" s="83" t="s">
        <v>125</v>
      </c>
      <c r="H12" s="84">
        <f>Resumo!G13</f>
        <v>969633.04</v>
      </c>
      <c r="I12" s="63"/>
      <c r="J12" s="87">
        <f>$H$12/$E$11</f>
        <v>40401.376666666671</v>
      </c>
      <c r="K12" s="87">
        <f t="shared" ref="K12:AG12" si="1">$H$12/$E$11</f>
        <v>40401.376666666671</v>
      </c>
      <c r="L12" s="87">
        <f t="shared" si="1"/>
        <v>40401.376666666671</v>
      </c>
      <c r="M12" s="87">
        <f t="shared" si="1"/>
        <v>40401.376666666671</v>
      </c>
      <c r="N12" s="87">
        <f t="shared" si="1"/>
        <v>40401.376666666671</v>
      </c>
      <c r="O12" s="87">
        <f t="shared" si="1"/>
        <v>40401.376666666671</v>
      </c>
      <c r="P12" s="87">
        <f t="shared" si="1"/>
        <v>40401.376666666671</v>
      </c>
      <c r="Q12" s="87">
        <f t="shared" si="1"/>
        <v>40401.376666666671</v>
      </c>
      <c r="R12" s="87">
        <f t="shared" si="1"/>
        <v>40401.376666666671</v>
      </c>
      <c r="S12" s="87">
        <f t="shared" si="1"/>
        <v>40401.376666666671</v>
      </c>
      <c r="T12" s="87">
        <f t="shared" si="1"/>
        <v>40401.376666666671</v>
      </c>
      <c r="U12" s="87">
        <f t="shared" si="1"/>
        <v>40401.376666666671</v>
      </c>
      <c r="V12" s="87">
        <f t="shared" si="1"/>
        <v>40401.376666666671</v>
      </c>
      <c r="W12" s="87">
        <f t="shared" si="1"/>
        <v>40401.376666666671</v>
      </c>
      <c r="X12" s="87">
        <f t="shared" si="1"/>
        <v>40401.376666666671</v>
      </c>
      <c r="Y12" s="87">
        <f t="shared" si="1"/>
        <v>40401.376666666671</v>
      </c>
      <c r="Z12" s="87">
        <f t="shared" si="1"/>
        <v>40401.376666666671</v>
      </c>
      <c r="AA12" s="87">
        <f t="shared" si="1"/>
        <v>40401.376666666671</v>
      </c>
      <c r="AB12" s="87">
        <f t="shared" si="1"/>
        <v>40401.376666666671</v>
      </c>
      <c r="AC12" s="87">
        <f t="shared" si="1"/>
        <v>40401.376666666671</v>
      </c>
      <c r="AD12" s="87">
        <f t="shared" si="1"/>
        <v>40401.376666666671</v>
      </c>
      <c r="AE12" s="87">
        <f t="shared" si="1"/>
        <v>40401.376666666671</v>
      </c>
      <c r="AF12" s="87">
        <f t="shared" si="1"/>
        <v>40401.376666666671</v>
      </c>
      <c r="AG12" s="87">
        <f t="shared" si="1"/>
        <v>40401.376666666671</v>
      </c>
      <c r="AH12" s="88">
        <f>SUM(J12:AG12)</f>
        <v>969633.04000000039</v>
      </c>
    </row>
    <row r="13" spans="1:34" s="1" customFormat="1" ht="15" customHeight="1">
      <c r="A13" s="208" t="s">
        <v>16</v>
      </c>
      <c r="B13" s="210" t="s">
        <v>127</v>
      </c>
      <c r="C13" s="82" t="s">
        <v>18</v>
      </c>
      <c r="D13" s="82" t="s">
        <v>15</v>
      </c>
      <c r="E13" s="82">
        <v>14</v>
      </c>
      <c r="F13" s="83">
        <f>[1]P03!J17</f>
        <v>1609.6</v>
      </c>
      <c r="G13" s="83" t="s">
        <v>124</v>
      </c>
      <c r="H13" s="84"/>
      <c r="I13" s="63">
        <f>H13/$H$25</f>
        <v>0</v>
      </c>
      <c r="J13" s="214" t="s">
        <v>126</v>
      </c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86"/>
    </row>
    <row r="14" spans="1:34" s="1" customFormat="1" ht="15" customHeight="1">
      <c r="A14" s="209"/>
      <c r="B14" s="211"/>
      <c r="C14" s="82"/>
      <c r="D14" s="82"/>
      <c r="E14" s="82"/>
      <c r="F14" s="83"/>
      <c r="G14" s="83" t="s">
        <v>125</v>
      </c>
      <c r="H14" s="84">
        <f>Resumo!G14</f>
        <v>19297.700223951786</v>
      </c>
      <c r="I14" s="63"/>
      <c r="J14" s="216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88"/>
    </row>
    <row r="15" spans="1:34" s="1" customFormat="1" ht="16.5" customHeight="1">
      <c r="A15" s="208" t="s">
        <v>19</v>
      </c>
      <c r="B15" s="210" t="s">
        <v>204</v>
      </c>
      <c r="C15" s="82" t="s">
        <v>18</v>
      </c>
      <c r="D15" s="90" t="s">
        <v>21</v>
      </c>
      <c r="E15" s="82">
        <v>2391.08</v>
      </c>
      <c r="F15" s="83">
        <v>0.279542769990481</v>
      </c>
      <c r="G15" s="83" t="s">
        <v>124</v>
      </c>
      <c r="H15" s="84"/>
      <c r="I15" s="63">
        <f>H15/$H$25</f>
        <v>0</v>
      </c>
      <c r="J15" s="228">
        <v>1</v>
      </c>
      <c r="K15" s="22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116"/>
      <c r="AB15" s="91"/>
      <c r="AC15" s="91"/>
      <c r="AD15" s="91"/>
      <c r="AE15" s="91"/>
      <c r="AF15" s="91"/>
      <c r="AG15" s="91"/>
      <c r="AH15" s="94">
        <f t="shared" ref="AH15:AH20" si="2">SUM(J15:AG15)</f>
        <v>1</v>
      </c>
    </row>
    <row r="16" spans="1:34" s="1" customFormat="1" ht="15" customHeight="1">
      <c r="A16" s="209"/>
      <c r="B16" s="211"/>
      <c r="C16" s="82"/>
      <c r="D16" s="90"/>
      <c r="E16" s="82"/>
      <c r="F16" s="83"/>
      <c r="G16" s="83" t="s">
        <v>125</v>
      </c>
      <c r="H16" s="84">
        <f>Resumo!G15</f>
        <v>2802.9913890904118</v>
      </c>
      <c r="I16" s="63"/>
      <c r="J16" s="230">
        <f>J15*H16</f>
        <v>2802.9913890904118</v>
      </c>
      <c r="K16" s="231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1"/>
      <c r="AB16" s="91"/>
      <c r="AC16" s="91"/>
      <c r="AD16" s="91"/>
      <c r="AE16" s="91"/>
      <c r="AF16" s="91"/>
      <c r="AG16" s="91"/>
      <c r="AH16" s="88">
        <f t="shared" si="2"/>
        <v>2802.9913890904118</v>
      </c>
    </row>
    <row r="17" spans="1:34" s="1" customFormat="1" ht="15" customHeight="1">
      <c r="A17" s="208" t="s">
        <v>20</v>
      </c>
      <c r="B17" s="210" t="s">
        <v>205</v>
      </c>
      <c r="C17" s="82" t="s">
        <v>18</v>
      </c>
      <c r="D17" s="82" t="s">
        <v>15</v>
      </c>
      <c r="E17" s="82">
        <v>2</v>
      </c>
      <c r="F17" s="83">
        <f>[1]P06!J17</f>
        <v>2096.8000000000002</v>
      </c>
      <c r="G17" s="83" t="s">
        <v>124</v>
      </c>
      <c r="H17" s="84"/>
      <c r="I17" s="63">
        <f>H17/$H$25</f>
        <v>0</v>
      </c>
      <c r="J17" s="228">
        <v>1</v>
      </c>
      <c r="K17" s="229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86">
        <f t="shared" si="2"/>
        <v>1</v>
      </c>
    </row>
    <row r="18" spans="1:34" s="1" customFormat="1" ht="15" customHeight="1">
      <c r="A18" s="209"/>
      <c r="B18" s="211"/>
      <c r="C18" s="82"/>
      <c r="D18" s="82"/>
      <c r="E18" s="82"/>
      <c r="F18" s="83"/>
      <c r="G18" s="83" t="s">
        <v>125</v>
      </c>
      <c r="H18" s="84">
        <f>Resumo!G16</f>
        <v>5605.9827781808235</v>
      </c>
      <c r="I18" s="63"/>
      <c r="J18" s="230">
        <f>J17*H18</f>
        <v>5605.9827781808235</v>
      </c>
      <c r="K18" s="231"/>
      <c r="L18" s="98"/>
      <c r="M18" s="97"/>
      <c r="N18" s="97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88">
        <f t="shared" si="2"/>
        <v>5605.9827781808235</v>
      </c>
    </row>
    <row r="19" spans="1:34" s="1" customFormat="1" ht="15" customHeight="1">
      <c r="A19" s="208" t="s">
        <v>22</v>
      </c>
      <c r="B19" s="210" t="s">
        <v>206</v>
      </c>
      <c r="C19" s="82" t="s">
        <v>14</v>
      </c>
      <c r="D19" s="82" t="s">
        <v>15</v>
      </c>
      <c r="E19" s="82">
        <v>10</v>
      </c>
      <c r="F19" s="83">
        <f>[1]P07!J17</f>
        <v>16096</v>
      </c>
      <c r="G19" s="83" t="s">
        <v>124</v>
      </c>
      <c r="H19" s="84"/>
      <c r="I19" s="63">
        <f>H19/$H$25</f>
        <v>0</v>
      </c>
      <c r="J19" s="91"/>
      <c r="K19" s="95"/>
      <c r="L19" s="96"/>
      <c r="M19" s="91"/>
      <c r="N19" s="93"/>
      <c r="O19" s="91"/>
      <c r="P19" s="91"/>
      <c r="Q19" s="91"/>
      <c r="R19" s="91"/>
      <c r="S19" s="91"/>
      <c r="T19" s="91"/>
      <c r="U19" s="91"/>
      <c r="V19" s="99"/>
      <c r="W19" s="99"/>
      <c r="X19" s="92">
        <f t="shared" ref="X19:AD19" si="3">X20/$H$20</f>
        <v>9.9999999999999992E-2</v>
      </c>
      <c r="Y19" s="92">
        <f t="shared" si="3"/>
        <v>9.9999999999999992E-2</v>
      </c>
      <c r="Z19" s="92">
        <f t="shared" si="3"/>
        <v>9.9999999999999992E-2</v>
      </c>
      <c r="AA19" s="92">
        <f t="shared" si="3"/>
        <v>9.9999999999999992E-2</v>
      </c>
      <c r="AB19" s="92">
        <f t="shared" si="3"/>
        <v>9.9999999999999992E-2</v>
      </c>
      <c r="AC19" s="92">
        <f t="shared" si="3"/>
        <v>9.9999999999999992E-2</v>
      </c>
      <c r="AD19" s="92">
        <f t="shared" si="3"/>
        <v>9.9999999999999992E-2</v>
      </c>
      <c r="AE19" s="92">
        <f t="shared" ref="AE19:AG19" si="4">AE20/$H$20</f>
        <v>9.9999999999999992E-2</v>
      </c>
      <c r="AF19" s="92">
        <f t="shared" si="4"/>
        <v>9.9999999999999992E-2</v>
      </c>
      <c r="AG19" s="92">
        <f t="shared" si="4"/>
        <v>9.9999999999999992E-2</v>
      </c>
      <c r="AH19" s="86">
        <f t="shared" si="2"/>
        <v>0.99999999999999989</v>
      </c>
    </row>
    <row r="20" spans="1:34" s="1" customFormat="1" ht="15" customHeight="1">
      <c r="A20" s="209"/>
      <c r="B20" s="211"/>
      <c r="C20" s="82"/>
      <c r="D20" s="82"/>
      <c r="E20" s="82"/>
      <c r="F20" s="83"/>
      <c r="G20" s="83" t="s">
        <v>125</v>
      </c>
      <c r="H20" s="84">
        <f>Resumo!G17</f>
        <v>137840.71588536992</v>
      </c>
      <c r="I20" s="63"/>
      <c r="J20" s="91"/>
      <c r="K20" s="95"/>
      <c r="L20" s="96"/>
      <c r="M20" s="91"/>
      <c r="N20" s="93"/>
      <c r="O20" s="91"/>
      <c r="P20" s="91"/>
      <c r="Q20" s="91"/>
      <c r="R20" s="91"/>
      <c r="S20" s="91"/>
      <c r="T20" s="91"/>
      <c r="U20" s="91"/>
      <c r="V20" s="97"/>
      <c r="W20" s="97"/>
      <c r="X20" s="97">
        <f t="shared" ref="X20:AF20" si="5">$H$20/10</f>
        <v>13784.071588536992</v>
      </c>
      <c r="Y20" s="97">
        <f t="shared" si="5"/>
        <v>13784.071588536992</v>
      </c>
      <c r="Z20" s="97">
        <f t="shared" si="5"/>
        <v>13784.071588536992</v>
      </c>
      <c r="AA20" s="97">
        <f t="shared" si="5"/>
        <v>13784.071588536992</v>
      </c>
      <c r="AB20" s="97">
        <f t="shared" si="5"/>
        <v>13784.071588536992</v>
      </c>
      <c r="AC20" s="97">
        <f t="shared" si="5"/>
        <v>13784.071588536992</v>
      </c>
      <c r="AD20" s="97">
        <f t="shared" si="5"/>
        <v>13784.071588536992</v>
      </c>
      <c r="AE20" s="97">
        <f t="shared" si="5"/>
        <v>13784.071588536992</v>
      </c>
      <c r="AF20" s="97">
        <f t="shared" si="5"/>
        <v>13784.071588536992</v>
      </c>
      <c r="AG20" s="97">
        <f>$H$20/10</f>
        <v>13784.071588536992</v>
      </c>
      <c r="AH20" s="88">
        <f t="shared" si="2"/>
        <v>137840.71588536989</v>
      </c>
    </row>
    <row r="21" spans="1:34" s="1" customFormat="1" ht="18" customHeight="1">
      <c r="A21" s="208" t="s">
        <v>23</v>
      </c>
      <c r="B21" s="210" t="s">
        <v>207</v>
      </c>
      <c r="C21" s="82" t="s">
        <v>18</v>
      </c>
      <c r="D21" s="90" t="s">
        <v>25</v>
      </c>
      <c r="E21" s="82">
        <v>1236</v>
      </c>
      <c r="F21" s="83">
        <f>[1]P09!J18</f>
        <v>140.44</v>
      </c>
      <c r="G21" s="83" t="s">
        <v>124</v>
      </c>
      <c r="H21" s="84"/>
      <c r="I21" s="63">
        <f>H21/$H$25</f>
        <v>0</v>
      </c>
      <c r="J21" s="214" t="s">
        <v>126</v>
      </c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89"/>
    </row>
    <row r="22" spans="1:34" s="1" customFormat="1" ht="15" customHeight="1">
      <c r="A22" s="209"/>
      <c r="B22" s="211"/>
      <c r="C22" s="82"/>
      <c r="D22" s="90"/>
      <c r="E22" s="82"/>
      <c r="F22" s="83"/>
      <c r="G22" s="83" t="s">
        <v>125</v>
      </c>
      <c r="H22" s="84">
        <f>Resumo!G18</f>
        <v>173596.64121689388</v>
      </c>
      <c r="I22" s="63"/>
      <c r="J22" s="216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89"/>
    </row>
    <row r="23" spans="1:34" s="1" customFormat="1" ht="15" customHeight="1">
      <c r="A23" s="208" t="s">
        <v>24</v>
      </c>
      <c r="B23" s="210" t="s">
        <v>208</v>
      </c>
      <c r="C23" s="82" t="s">
        <v>18</v>
      </c>
      <c r="D23" s="90" t="s">
        <v>26</v>
      </c>
      <c r="E23" s="82">
        <v>48</v>
      </c>
      <c r="F23" s="83">
        <v>26.97</v>
      </c>
      <c r="G23" s="83" t="s">
        <v>124</v>
      </c>
      <c r="H23" s="84"/>
      <c r="I23" s="63">
        <f>H23/$H$25</f>
        <v>0</v>
      </c>
      <c r="J23" s="214" t="s">
        <v>126</v>
      </c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89"/>
    </row>
    <row r="24" spans="1:34" s="1" customFormat="1" ht="15" customHeight="1">
      <c r="A24" s="209"/>
      <c r="B24" s="211"/>
      <c r="C24" s="82"/>
      <c r="D24" s="90"/>
      <c r="E24" s="82"/>
      <c r="F24" s="83"/>
      <c r="G24" s="83" t="s">
        <v>125</v>
      </c>
      <c r="H24" s="84">
        <f>Resumo!G19</f>
        <v>12946.842443835621</v>
      </c>
      <c r="I24" s="63"/>
      <c r="J24" s="216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  <c r="Y24" s="217"/>
      <c r="Z24" s="217"/>
      <c r="AA24" s="217"/>
      <c r="AB24" s="217"/>
      <c r="AC24" s="217"/>
      <c r="AD24" s="217"/>
      <c r="AE24" s="217"/>
      <c r="AF24" s="217"/>
      <c r="AG24" s="217"/>
      <c r="AH24" s="89"/>
    </row>
    <row r="25" spans="1:34" s="1" customFormat="1" ht="50.1" customHeight="1">
      <c r="A25" s="146" t="s">
        <v>27</v>
      </c>
      <c r="B25" s="147"/>
      <c r="C25" s="147"/>
      <c r="D25" s="147"/>
      <c r="E25" s="147"/>
      <c r="F25" s="148"/>
      <c r="G25" s="77"/>
      <c r="H25" s="19">
        <f>SUM(H11:H24)</f>
        <v>1321723.9139373228</v>
      </c>
      <c r="I25" s="20"/>
      <c r="N25" s="3"/>
      <c r="AH25" s="117"/>
    </row>
    <row r="26" spans="1:34">
      <c r="A26" s="64"/>
    </row>
  </sheetData>
  <mergeCells count="26">
    <mergeCell ref="J17:K17"/>
    <mergeCell ref="J18:K18"/>
    <mergeCell ref="A13:A14"/>
    <mergeCell ref="B13:B14"/>
    <mergeCell ref="J13:AG14"/>
    <mergeCell ref="J15:K15"/>
    <mergeCell ref="J16:K16"/>
    <mergeCell ref="A19:A20"/>
    <mergeCell ref="B19:B20"/>
    <mergeCell ref="A21:A22"/>
    <mergeCell ref="B21:B22"/>
    <mergeCell ref="A15:A16"/>
    <mergeCell ref="B15:B16"/>
    <mergeCell ref="A17:A18"/>
    <mergeCell ref="B17:B18"/>
    <mergeCell ref="A25:F25"/>
    <mergeCell ref="J21:AG22"/>
    <mergeCell ref="J23:AG24"/>
    <mergeCell ref="A23:A24"/>
    <mergeCell ref="B23:B24"/>
    <mergeCell ref="A7:H7"/>
    <mergeCell ref="A8:H8"/>
    <mergeCell ref="F10:H10"/>
    <mergeCell ref="A11:A12"/>
    <mergeCell ref="B11:B12"/>
    <mergeCell ref="E11:E12"/>
  </mergeCells>
  <phoneticPr fontId="23" type="noConversion"/>
  <pageMargins left="0.511811024" right="0.511811024" top="0.78740157499999996" bottom="0.78740157499999996" header="0.31496062000000002" footer="0.31496062000000002"/>
  <pageSetup paperSize="9" scale="3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A5F482AC120A543ABE9D3B6B85C851C" ma:contentTypeVersion="4" ma:contentTypeDescription="Crie um novo documento." ma:contentTypeScope="" ma:versionID="03573e4445e2eff14764852a78ca3238">
  <xsd:schema xmlns:xsd="http://www.w3.org/2001/XMLSchema" xmlns:xs="http://www.w3.org/2001/XMLSchema" xmlns:p="http://schemas.microsoft.com/office/2006/metadata/properties" xmlns:ns2="8d971b13-b741-419b-9904-6f2736717c58" targetNamespace="http://schemas.microsoft.com/office/2006/metadata/properties" ma:root="true" ma:fieldsID="f390b5ddab6fe3f5706c8ee66e5722e0" ns2:_="">
    <xsd:import namespace="8d971b13-b741-419b-9904-6f2736717c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971b13-b741-419b-9904-6f2736717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8A4718-1EC1-455A-8AD6-CCBF28C7D6F0}">
  <ds:schemaRefs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8d971b13-b741-419b-9904-6f2736717c58"/>
  </ds:schemaRefs>
</ds:datastoreItem>
</file>

<file path=customXml/itemProps2.xml><?xml version="1.0" encoding="utf-8"?>
<ds:datastoreItem xmlns:ds="http://schemas.openxmlformats.org/officeDocument/2006/customXml" ds:itemID="{1007C9EB-F7C8-44A6-BB8F-A8F7588153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75B4AD-2878-40A5-B9EC-C9DF0E57B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971b13-b741-419b-9904-6f2736717c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4</vt:i4>
      </vt:variant>
    </vt:vector>
  </HeadingPairs>
  <TitlesOfParts>
    <vt:vector size="16" baseType="lpstr">
      <vt:lpstr>Resumo</vt:lpstr>
      <vt:lpstr>P01</vt:lpstr>
      <vt:lpstr>P02</vt:lpstr>
      <vt:lpstr>P03</vt:lpstr>
      <vt:lpstr>P04</vt:lpstr>
      <vt:lpstr>P05</vt:lpstr>
      <vt:lpstr>P06</vt:lpstr>
      <vt:lpstr>BDI</vt:lpstr>
      <vt:lpstr>Cronograma Físico-Financeiro</vt:lpstr>
      <vt:lpstr>Curva ABC - Produtos</vt:lpstr>
      <vt:lpstr>Curva ABC - Serviços</vt:lpstr>
      <vt:lpstr>Curva ABC - Insumos</vt:lpstr>
      <vt:lpstr>BDI!Area_de_impressao</vt:lpstr>
      <vt:lpstr>'Cronograma Físico-Financeiro'!Area_de_impressao</vt:lpstr>
      <vt:lpstr>'Curva ABC - Produtos'!Area_de_impressao</vt:lpstr>
      <vt:lpstr>Resumo!Area_de_impressao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Pacheco Leitao</dc:creator>
  <cp:keywords/>
  <dc:description/>
  <cp:lastModifiedBy>Joao Victor Melo Coutinho</cp:lastModifiedBy>
  <cp:revision/>
  <cp:lastPrinted>2024-06-27T18:15:56Z</cp:lastPrinted>
  <dcterms:created xsi:type="dcterms:W3CDTF">2023-08-28T12:45:19Z</dcterms:created>
  <dcterms:modified xsi:type="dcterms:W3CDTF">2024-06-27T18:16:23Z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0x0101005A5F482AC120A543ABE9D3B6B85C851C</vt:lpwstr>
  </property>
</Properties>
</file>